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325" activeTab="1"/>
  </bookViews>
  <sheets>
    <sheet name="Cash Flow Summary" sheetId="2" r:id="rId1"/>
    <sheet name="Detail Cash Flow" sheetId="1" r:id="rId2"/>
  </sheets>
  <calcPr calcId="145621"/>
</workbook>
</file>

<file path=xl/calcChain.xml><?xml version="1.0" encoding="utf-8"?>
<calcChain xmlns="http://schemas.openxmlformats.org/spreadsheetml/2006/main">
  <c r="J10" i="2" l="1"/>
  <c r="CC5" i="1"/>
  <c r="BX5" i="1" l="1"/>
  <c r="C12" i="2" l="1"/>
  <c r="J9" i="2"/>
  <c r="I9" i="2"/>
  <c r="H9" i="2"/>
  <c r="G9" i="2"/>
  <c r="F9" i="2"/>
  <c r="P4" i="1"/>
  <c r="BZ4" i="1"/>
  <c r="CE4" i="1" s="1"/>
  <c r="CE14" i="1" s="1"/>
  <c r="CE17" i="1" s="1"/>
  <c r="CC9" i="1" l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H12" i="2" l="1"/>
  <c r="I12" i="2"/>
  <c r="J12" i="2"/>
  <c r="G12" i="2"/>
  <c r="E9" i="2"/>
  <c r="D9" i="2"/>
  <c r="C13" i="2"/>
  <c r="C11" i="2"/>
  <c r="C10" i="2"/>
  <c r="I14" i="1"/>
  <c r="I17" i="1" s="1"/>
  <c r="H14" i="1"/>
  <c r="H17" i="1" s="1"/>
  <c r="G14" i="1"/>
  <c r="G17" i="1" s="1"/>
  <c r="F14" i="1"/>
  <c r="F17" i="1" s="1"/>
  <c r="E14" i="1"/>
  <c r="E17" i="1" s="1"/>
  <c r="D14" i="1"/>
  <c r="D17" i="1" s="1"/>
  <c r="C9" i="2"/>
  <c r="K12" i="2" l="1"/>
  <c r="C14" i="1"/>
  <c r="K9" i="2"/>
  <c r="I19" i="1"/>
  <c r="H19" i="1"/>
  <c r="G19" i="1"/>
  <c r="F19" i="1"/>
  <c r="E19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S6" i="1"/>
  <c r="T6" i="1" s="1"/>
  <c r="CD14" i="1"/>
  <c r="CD17" i="1" s="1"/>
  <c r="C15" i="2" l="1"/>
  <c r="C17" i="1"/>
  <c r="J13" i="2"/>
  <c r="I13" i="2"/>
  <c r="H13" i="2"/>
  <c r="D19" i="1"/>
  <c r="CD19" i="1"/>
  <c r="CD21" i="1" s="1"/>
  <c r="E21" i="1"/>
  <c r="G21" i="1"/>
  <c r="I21" i="1"/>
  <c r="F21" i="1"/>
  <c r="H21" i="1"/>
  <c r="CE6" i="1"/>
  <c r="AO12" i="1"/>
  <c r="Y12" i="1"/>
  <c r="Q12" i="1"/>
  <c r="AG12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CB8" i="1"/>
  <c r="BZ8" i="1"/>
  <c r="BX8" i="1"/>
  <c r="BV8" i="1"/>
  <c r="BT8" i="1"/>
  <c r="BR8" i="1"/>
  <c r="BP8" i="1"/>
  <c r="BN8" i="1"/>
  <c r="BL8" i="1"/>
  <c r="BJ8" i="1"/>
  <c r="BH8" i="1"/>
  <c r="BF8" i="1"/>
  <c r="BD8" i="1"/>
  <c r="BB8" i="1"/>
  <c r="AZ8" i="1"/>
  <c r="AX8" i="1"/>
  <c r="AV8" i="1"/>
  <c r="AT8" i="1"/>
  <c r="AR8" i="1"/>
  <c r="AP8" i="1"/>
  <c r="AN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M12" i="1"/>
  <c r="U12" i="1"/>
  <c r="AC12" i="1"/>
  <c r="AK12" i="1"/>
  <c r="O12" i="1"/>
  <c r="S12" i="1"/>
  <c r="W12" i="1"/>
  <c r="AA12" i="1"/>
  <c r="AE12" i="1"/>
  <c r="AI12" i="1"/>
  <c r="AM12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D21" i="1" l="1"/>
  <c r="C19" i="1"/>
  <c r="G13" i="2"/>
  <c r="K13" i="2" s="1"/>
  <c r="H11" i="2"/>
  <c r="J11" i="2"/>
  <c r="G11" i="2"/>
  <c r="I11" i="2"/>
  <c r="C18" i="2"/>
  <c r="C21" i="1" l="1"/>
  <c r="K11" i="2"/>
  <c r="C19" i="2"/>
  <c r="C21" i="2" l="1"/>
  <c r="Z5" i="1"/>
  <c r="Z14" i="1" s="1"/>
  <c r="Z17" i="1" s="1"/>
  <c r="BJ5" i="1"/>
  <c r="BJ14" i="1" s="1"/>
  <c r="BJ17" i="1" s="1"/>
  <c r="L5" i="1"/>
  <c r="L14" i="1" s="1"/>
  <c r="L17" i="1" s="1"/>
  <c r="AV5" i="1"/>
  <c r="AV14" i="1" s="1"/>
  <c r="AV17" i="1" s="1"/>
  <c r="BY5" i="1"/>
  <c r="BY14" i="1" s="1"/>
  <c r="BY17" i="1" s="1"/>
  <c r="AP5" i="1"/>
  <c r="AP14" i="1" s="1"/>
  <c r="AP17" i="1" s="1"/>
  <c r="AR5" i="1"/>
  <c r="BP5" i="1"/>
  <c r="BP14" i="1" s="1"/>
  <c r="BP17" i="1" s="1"/>
  <c r="T5" i="1"/>
  <c r="T14" i="1" s="1"/>
  <c r="T17" i="1" s="1"/>
  <c r="BB5" i="1"/>
  <c r="BB14" i="1" s="1"/>
  <c r="BB17" i="1" s="1"/>
  <c r="AL5" i="1"/>
  <c r="AL14" i="1" s="1"/>
  <c r="AL17" i="1" s="1"/>
  <c r="BF5" i="1"/>
  <c r="BF14" i="1" s="1"/>
  <c r="BF17" i="1" s="1"/>
  <c r="V5" i="1"/>
  <c r="V14" i="1" s="1"/>
  <c r="V17" i="1" s="1"/>
  <c r="BK5" i="1"/>
  <c r="BK14" i="1" s="1"/>
  <c r="BK17" i="1" s="1"/>
  <c r="AE5" i="1"/>
  <c r="AE14" i="1" s="1"/>
  <c r="AE17" i="1" s="1"/>
  <c r="AC5" i="1"/>
  <c r="AC14" i="1" s="1"/>
  <c r="AC17" i="1" s="1"/>
  <c r="N5" i="1"/>
  <c r="N14" i="1" s="1"/>
  <c r="N17" i="1" s="1"/>
  <c r="O5" i="1"/>
  <c r="O14" i="1" s="1"/>
  <c r="O17" i="1" s="1"/>
  <c r="S5" i="1"/>
  <c r="S14" i="1" s="1"/>
  <c r="S17" i="1" s="1"/>
  <c r="BO5" i="1"/>
  <c r="BO14" i="1" s="1"/>
  <c r="BO17" i="1" s="1"/>
  <c r="BH5" i="1"/>
  <c r="BH14" i="1" s="1"/>
  <c r="BH17" i="1" s="1"/>
  <c r="AM5" i="1"/>
  <c r="AM14" i="1" s="1"/>
  <c r="AM17" i="1" s="1"/>
  <c r="AH5" i="1"/>
  <c r="AH14" i="1" s="1"/>
  <c r="AH17" i="1" s="1"/>
  <c r="BM5" i="1"/>
  <c r="BM14" i="1" s="1"/>
  <c r="BM17" i="1" s="1"/>
  <c r="U5" i="1"/>
  <c r="U14" i="1" s="1"/>
  <c r="U17" i="1" s="1"/>
  <c r="AI5" i="1"/>
  <c r="AI14" i="1" s="1"/>
  <c r="AI17" i="1" s="1"/>
  <c r="BN5" i="1"/>
  <c r="BN14" i="1" s="1"/>
  <c r="BN17" i="1" s="1"/>
  <c r="BI5" i="1"/>
  <c r="BI14" i="1" s="1"/>
  <c r="BI17" i="1" s="1"/>
  <c r="BA5" i="1"/>
  <c r="BA14" i="1" s="1"/>
  <c r="BA17" i="1" s="1"/>
  <c r="AQ5" i="1"/>
  <c r="AQ14" i="1" s="1"/>
  <c r="AQ17" i="1" s="1"/>
  <c r="AD5" i="1"/>
  <c r="AD14" i="1" s="1"/>
  <c r="AD17" i="1" s="1"/>
  <c r="X5" i="1"/>
  <c r="X14" i="1" s="1"/>
  <c r="X17" i="1" s="1"/>
  <c r="BR5" i="1"/>
  <c r="BR14" i="1" s="1"/>
  <c r="BR17" i="1" s="1"/>
  <c r="AJ5" i="1"/>
  <c r="AJ14" i="1" s="1"/>
  <c r="AJ17" i="1" s="1"/>
  <c r="BS5" i="1"/>
  <c r="BS14" i="1" s="1"/>
  <c r="BS17" i="1" s="1"/>
  <c r="CA5" i="1"/>
  <c r="CA14" i="1" s="1"/>
  <c r="CA17" i="1" s="1"/>
  <c r="BU5" i="1"/>
  <c r="BU14" i="1" s="1"/>
  <c r="K5" i="1"/>
  <c r="K14" i="1" s="1"/>
  <c r="K17" i="1" s="1"/>
  <c r="BE5" i="1"/>
  <c r="BE14" i="1" s="1"/>
  <c r="BE17" i="1" s="1"/>
  <c r="BQ5" i="1"/>
  <c r="BQ14" i="1" s="1"/>
  <c r="BQ17" i="1" s="1"/>
  <c r="AU5" i="1"/>
  <c r="AU14" i="1" s="1"/>
  <c r="AU17" i="1" s="1"/>
  <c r="AT5" i="1"/>
  <c r="AT14" i="1" s="1"/>
  <c r="AT17" i="1" s="1"/>
  <c r="AS5" i="1"/>
  <c r="AS14" i="1" s="1"/>
  <c r="AS17" i="1" s="1"/>
  <c r="BZ5" i="1"/>
  <c r="BZ14" i="1" s="1"/>
  <c r="BZ17" i="1" s="1"/>
  <c r="BG5" i="1"/>
  <c r="BG14" i="1" s="1"/>
  <c r="BG17" i="1" s="1"/>
  <c r="BW5" i="1"/>
  <c r="BW14" i="1" s="1"/>
  <c r="BW17" i="1" s="1"/>
  <c r="AK5" i="1"/>
  <c r="AK14" i="1" s="1"/>
  <c r="AK17" i="1" s="1"/>
  <c r="AW5" i="1"/>
  <c r="AW14" i="1" s="1"/>
  <c r="AW17" i="1" s="1"/>
  <c r="BD5" i="1"/>
  <c r="BD14" i="1" s="1"/>
  <c r="BD17" i="1" s="1"/>
  <c r="Q5" i="1"/>
  <c r="Q14" i="1" s="1"/>
  <c r="Q17" i="1" s="1"/>
  <c r="BT5" i="1"/>
  <c r="BT14" i="1" s="1"/>
  <c r="BT17" i="1" s="1"/>
  <c r="CB5" i="1"/>
  <c r="CB14" i="1" s="1"/>
  <c r="CB17" i="1" s="1"/>
  <c r="M5" i="1"/>
  <c r="M14" i="1" s="1"/>
  <c r="M17" i="1" s="1"/>
  <c r="R5" i="1"/>
  <c r="R14" i="1" s="1"/>
  <c r="R17" i="1" s="1"/>
  <c r="AA5" i="1"/>
  <c r="AA14" i="1" s="1"/>
  <c r="AA17" i="1" s="1"/>
  <c r="AY5" i="1"/>
  <c r="AY14" i="1" s="1"/>
  <c r="AY17" i="1" s="1"/>
  <c r="Y5" i="1"/>
  <c r="Y14" i="1" s="1"/>
  <c r="Y17" i="1" s="1"/>
  <c r="BC5" i="1"/>
  <c r="BC14" i="1" s="1"/>
  <c r="BC17" i="1" s="1"/>
  <c r="W5" i="1"/>
  <c r="W14" i="1" s="1"/>
  <c r="W17" i="1" s="1"/>
  <c r="AX5" i="1"/>
  <c r="AX14" i="1" s="1"/>
  <c r="AX17" i="1" s="1"/>
  <c r="CC14" i="1"/>
  <c r="CC17" i="1" s="1"/>
  <c r="AG5" i="1"/>
  <c r="AG14" i="1" s="1"/>
  <c r="AG17" i="1" s="1"/>
  <c r="AZ5" i="1"/>
  <c r="AZ14" i="1" s="1"/>
  <c r="AZ17" i="1" s="1"/>
  <c r="AN5" i="1"/>
  <c r="AB5" i="1"/>
  <c r="AB14" i="1" s="1"/>
  <c r="AB17" i="1" s="1"/>
  <c r="BV5" i="1"/>
  <c r="BV14" i="1" s="1"/>
  <c r="BV17" i="1" s="1"/>
  <c r="AF5" i="1"/>
  <c r="AF14" i="1" s="1"/>
  <c r="AF17" i="1" s="1"/>
  <c r="AO5" i="1"/>
  <c r="AO14" i="1" s="1"/>
  <c r="AO17" i="1" s="1"/>
  <c r="P5" i="1"/>
  <c r="P14" i="1" s="1"/>
  <c r="P17" i="1" s="1"/>
  <c r="BL5" i="1"/>
  <c r="BL14" i="1" s="1"/>
  <c r="BL17" i="1" s="1"/>
  <c r="BX14" i="1"/>
  <c r="BX17" i="1" s="1"/>
  <c r="J5" i="1"/>
  <c r="AR14" i="1" l="1"/>
  <c r="AR17" i="1" s="1"/>
  <c r="BU17" i="1"/>
  <c r="BU19" i="1" s="1"/>
  <c r="BU21" i="1" s="1"/>
  <c r="BJ19" i="1"/>
  <c r="BJ21" i="1" s="1"/>
  <c r="AX19" i="1"/>
  <c r="AX21" i="1" s="1"/>
  <c r="BC19" i="1"/>
  <c r="BC21" i="1" s="1"/>
  <c r="O19" i="1"/>
  <c r="O21" i="1" s="1"/>
  <c r="J15" i="2"/>
  <c r="F10" i="2"/>
  <c r="F15" i="2" s="1"/>
  <c r="V19" i="1"/>
  <c r="V21" i="1" s="1"/>
  <c r="I10" i="2"/>
  <c r="I15" i="2" s="1"/>
  <c r="BK19" i="1"/>
  <c r="BK21" i="1" s="1"/>
  <c r="BP19" i="1"/>
  <c r="BP21" i="1" s="1"/>
  <c r="L19" i="1"/>
  <c r="L21" i="1" s="1"/>
  <c r="J14" i="1"/>
  <c r="J17" i="1" s="1"/>
  <c r="AZ19" i="1"/>
  <c r="AU19" i="1"/>
  <c r="BX19" i="1"/>
  <c r="BX21" i="1" s="1"/>
  <c r="AO19" i="1"/>
  <c r="AO21" i="1" s="1"/>
  <c r="Y19" i="1"/>
  <c r="E10" i="2"/>
  <c r="E15" i="2" s="1"/>
  <c r="AB19" i="1"/>
  <c r="G10" i="2"/>
  <c r="G15" i="2" s="1"/>
  <c r="BL19" i="1"/>
  <c r="BL21" i="1" s="1"/>
  <c r="AN14" i="1"/>
  <c r="AN17" i="1" s="1"/>
  <c r="BG19" i="1"/>
  <c r="BQ19" i="1"/>
  <c r="U19" i="1"/>
  <c r="AE19" i="1"/>
  <c r="T19" i="1"/>
  <c r="T21" i="1" s="1"/>
  <c r="D10" i="2"/>
  <c r="BV19" i="1"/>
  <c r="BV21" i="1" s="1"/>
  <c r="H10" i="2"/>
  <c r="H15" i="2" s="1"/>
  <c r="M19" i="1"/>
  <c r="P19" i="1"/>
  <c r="AA19" i="1"/>
  <c r="AA21" i="1" s="1"/>
  <c r="N19" i="1"/>
  <c r="AP19" i="1"/>
  <c r="AM19" i="1"/>
  <c r="AM21" i="1" s="1"/>
  <c r="BO19" i="1"/>
  <c r="BO21" i="1" s="1"/>
  <c r="BY19" i="1"/>
  <c r="BY21" i="1" s="1"/>
  <c r="AV19" i="1"/>
  <c r="AV21" i="1" s="1"/>
  <c r="BB19" i="1"/>
  <c r="BB21" i="1" s="1"/>
  <c r="BT19" i="1"/>
  <c r="BT21" i="1" s="1"/>
  <c r="BZ19" i="1"/>
  <c r="BZ21" i="1" s="1"/>
  <c r="W19" i="1"/>
  <c r="W21" i="1" s="1"/>
  <c r="AY19" i="1"/>
  <c r="AY21" i="1" s="1"/>
  <c r="BW19" i="1"/>
  <c r="BW21" i="1" s="1"/>
  <c r="AS19" i="1"/>
  <c r="AS21" i="1" s="1"/>
  <c r="BE19" i="1"/>
  <c r="BE21" i="1" s="1"/>
  <c r="BS19" i="1"/>
  <c r="BS21" i="1" s="1"/>
  <c r="X19" i="1"/>
  <c r="X21" i="1" s="1"/>
  <c r="AQ19" i="1"/>
  <c r="AQ21" i="1" s="1"/>
  <c r="AH19" i="1"/>
  <c r="AH21" i="1" s="1"/>
  <c r="BH19" i="1"/>
  <c r="BH21" i="1" s="1"/>
  <c r="AD19" i="1"/>
  <c r="AC19" i="1"/>
  <c r="AC21" i="1" s="1"/>
  <c r="BF19" i="1"/>
  <c r="BF21" i="1" s="1"/>
  <c r="Q19" i="1"/>
  <c r="CB19" i="1"/>
  <c r="CB21" i="1" s="1"/>
  <c r="BD19" i="1"/>
  <c r="AK19" i="1"/>
  <c r="AK21" i="1" s="1"/>
  <c r="K19" i="1"/>
  <c r="CA19" i="1"/>
  <c r="CA21" i="1" s="1"/>
  <c r="AJ19" i="1"/>
  <c r="AJ21" i="1" s="1"/>
  <c r="BI19" i="1"/>
  <c r="BI21" i="1" s="1"/>
  <c r="AL19" i="1"/>
  <c r="AW19" i="1"/>
  <c r="AW21" i="1" s="1"/>
  <c r="BA19" i="1"/>
  <c r="BA21" i="1" s="1"/>
  <c r="BN19" i="1"/>
  <c r="BN21" i="1" s="1"/>
  <c r="K21" i="1" l="1"/>
  <c r="AR19" i="1"/>
  <c r="AR21" i="1" s="1"/>
  <c r="J19" i="1"/>
  <c r="R19" i="1"/>
  <c r="R21" i="1" s="1"/>
  <c r="BR19" i="1"/>
  <c r="BR21" i="1" s="1"/>
  <c r="K10" i="2"/>
  <c r="K15" i="2" s="1"/>
  <c r="D15" i="2"/>
  <c r="AE21" i="1"/>
  <c r="BM19" i="1"/>
  <c r="BM21" i="1" s="1"/>
  <c r="AU21" i="1"/>
  <c r="BD21" i="1"/>
  <c r="Q21" i="1"/>
  <c r="AT19" i="1"/>
  <c r="AT21" i="1" s="1"/>
  <c r="BQ21" i="1"/>
  <c r="AN19" i="1"/>
  <c r="Z19" i="1"/>
  <c r="Z21" i="1" s="1"/>
  <c r="H18" i="2"/>
  <c r="AZ21" i="1"/>
  <c r="AD21" i="1"/>
  <c r="S19" i="1"/>
  <c r="S21" i="1" s="1"/>
  <c r="AP21" i="1"/>
  <c r="AG19" i="1"/>
  <c r="AG21" i="1" s="1"/>
  <c r="AI19" i="1"/>
  <c r="AI21" i="1" s="1"/>
  <c r="M21" i="1"/>
  <c r="U21" i="1"/>
  <c r="BG21" i="1"/>
  <c r="F18" i="2"/>
  <c r="AB21" i="1"/>
  <c r="Y21" i="1"/>
  <c r="I18" i="2"/>
  <c r="CC19" i="1"/>
  <c r="CC21" i="1" s="1"/>
  <c r="AF19" i="1"/>
  <c r="AF21" i="1" s="1"/>
  <c r="J18" i="2"/>
  <c r="AL21" i="1"/>
  <c r="E18" i="2"/>
  <c r="P21" i="1"/>
  <c r="N21" i="1"/>
  <c r="CE19" i="1" l="1"/>
  <c r="I19" i="2"/>
  <c r="I21" i="2" s="1"/>
  <c r="E19" i="2"/>
  <c r="E21" i="2" s="1"/>
  <c r="J21" i="1"/>
  <c r="D18" i="2"/>
  <c r="D19" i="2" s="1"/>
  <c r="F19" i="2"/>
  <c r="F21" i="2" s="1"/>
  <c r="H19" i="2"/>
  <c r="H21" i="2" s="1"/>
  <c r="J19" i="2"/>
  <c r="J21" i="2" s="1"/>
  <c r="AN21" i="1"/>
  <c r="G18" i="2"/>
  <c r="G19" i="2" l="1"/>
  <c r="K19" i="2" s="1"/>
  <c r="D21" i="2"/>
  <c r="K18" i="2"/>
  <c r="CE21" i="1"/>
  <c r="G21" i="2" l="1"/>
  <c r="K21" i="2"/>
</calcChain>
</file>

<file path=xl/sharedStrings.xml><?xml version="1.0" encoding="utf-8"?>
<sst xmlns="http://schemas.openxmlformats.org/spreadsheetml/2006/main" count="106" uniqueCount="22">
  <si>
    <t>Forecast -&gt;</t>
  </si>
  <si>
    <t>Forecast</t>
  </si>
  <si>
    <t>Grand Total</t>
  </si>
  <si>
    <t>Total Project</t>
  </si>
  <si>
    <t xml:space="preserve">Line Construction </t>
  </si>
  <si>
    <t xml:space="preserve"> Line Construction </t>
  </si>
  <si>
    <t>Great Northern Transmission Line</t>
  </si>
  <si>
    <t>Totals</t>
  </si>
  <si>
    <t>Preliminary Cash Flow</t>
  </si>
  <si>
    <t>Prepared by:  Mdonahue</t>
  </si>
  <si>
    <t xml:space="preserve"> April 2014</t>
  </si>
  <si>
    <t>Date:  April 14 2014</t>
  </si>
  <si>
    <t>Year End 2013</t>
  </si>
  <si>
    <t>GNTL Series Comp Station</t>
  </si>
  <si>
    <t xml:space="preserve">MH  </t>
  </si>
  <si>
    <t xml:space="preserve">Minnesota Power </t>
  </si>
  <si>
    <t xml:space="preserve"> </t>
  </si>
  <si>
    <t>Total Project  ($2013)</t>
  </si>
  <si>
    <t>Certification Phase</t>
  </si>
  <si>
    <t xml:space="preserve">Blackberry 500/230 kV Substation  </t>
  </si>
  <si>
    <t>230 kV System Improvements</t>
  </si>
  <si>
    <t>Blackberry 500/230 kV Substation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</si>
</sst>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_);\(0\)"/>
    <numFmt numFmtId="167" formatCode="0.00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Verdana"/>
    </font>
    <font>
      <b/>
      <sz val="10"/>
      <color indexed="9"/>
      <name val="Verdan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sz val="10"/>
      <color indexed="9"/>
      <name val="Verdana"/>
      <family val="2"/>
    </font>
    <font>
      <sz val="11"/>
      <color theme="1"/>
      <name val="Arial Rounded MT Bold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7" fillId="0" borderId="0"/>
    <xf numFmtId="0" fontId="14" fillId="0" borderId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24" borderId="9" applyNumberFormat="0" applyAlignment="0" applyProtection="0"/>
    <xf numFmtId="2" fontId="24" fillId="25" borderId="9" applyProtection="0">
      <alignment horizontal="right"/>
    </xf>
    <xf numFmtId="14" fontId="25" fillId="26" borderId="9" applyProtection="0">
      <alignment horizontal="right"/>
    </xf>
    <xf numFmtId="14" fontId="25" fillId="26" borderId="9" applyProtection="0">
      <alignment horizontal="left"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9" fillId="24" borderId="9" applyNumberFormat="0" applyAlignment="0" applyProtection="0"/>
    <xf numFmtId="2" fontId="29" fillId="25" borderId="9" applyProtection="0">
      <alignment horizontal="right"/>
    </xf>
    <xf numFmtId="14" fontId="30" fillId="26" borderId="9" applyProtection="0">
      <alignment horizontal="right"/>
    </xf>
    <xf numFmtId="14" fontId="30" fillId="26" borderId="9" applyProtection="0">
      <alignment horizontal="left"/>
    </xf>
  </cellStyleXfs>
  <cellXfs count="32">
    <xf numFmtId="0" fontId="0" fillId="0" borderId="0" xfId="0"/>
    <xf numFmtId="0" fontId="31" fillId="0" borderId="0" xfId="0" applyFont="1" applyAlignment="1">
      <alignment horizontal="center"/>
    </xf>
    <xf numFmtId="164" fontId="0" fillId="0" borderId="14" xfId="1" applyNumberFormat="1" applyFont="1" applyBorder="1"/>
    <xf numFmtId="165" fontId="0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4" fontId="0" fillId="0" borderId="11" xfId="1" applyNumberFormat="1" applyFont="1" applyBorder="1"/>
    <xf numFmtId="164" fontId="6" fillId="0" borderId="0" xfId="1" applyNumberFormat="1" applyFont="1" applyFill="1" applyBorder="1" applyAlignment="1">
      <alignment horizontal="center"/>
    </xf>
    <xf numFmtId="164" fontId="6" fillId="27" borderId="12" xfId="1" applyNumberFormat="1" applyFont="1" applyFill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/>
    <xf numFmtId="10" fontId="0" fillId="0" borderId="0" xfId="2" applyNumberFormat="1" applyFont="1"/>
    <xf numFmtId="0" fontId="0" fillId="28" borderId="0" xfId="0" applyFill="1" applyAlignment="1">
      <alignment horizontal="center"/>
    </xf>
    <xf numFmtId="166" fontId="0" fillId="28" borderId="0" xfId="1" applyNumberFormat="1" applyFont="1" applyFill="1" applyAlignment="1">
      <alignment horizontal="center"/>
    </xf>
    <xf numFmtId="0" fontId="0" fillId="0" borderId="0" xfId="0" applyAlignment="1"/>
    <xf numFmtId="10" fontId="0" fillId="0" borderId="0" xfId="2" applyNumberFormat="1" applyFont="1" applyAlignment="1"/>
    <xf numFmtId="164" fontId="0" fillId="0" borderId="0" xfId="1" applyNumberFormat="1" applyFont="1" applyAlignment="1"/>
    <xf numFmtId="10" fontId="0" fillId="0" borderId="0" xfId="2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43" fontId="32" fillId="0" borderId="0" xfId="0" applyNumberFormat="1" applyFont="1"/>
    <xf numFmtId="167" fontId="0" fillId="0" borderId="0" xfId="2" applyNumberFormat="1" applyFont="1"/>
    <xf numFmtId="164" fontId="6" fillId="29" borderId="12" xfId="1" applyNumberFormat="1" applyFont="1" applyFill="1" applyBorder="1" applyAlignment="1">
      <alignment horizontal="center"/>
    </xf>
    <xf numFmtId="165" fontId="3" fillId="29" borderId="13" xfId="1" applyNumberFormat="1" applyFont="1" applyFill="1" applyBorder="1" applyAlignment="1">
      <alignment horizontal="center"/>
    </xf>
    <xf numFmtId="164" fontId="0" fillId="29" borderId="0" xfId="1" applyNumberFormat="1" applyFont="1" applyFill="1"/>
    <xf numFmtId="10" fontId="0" fillId="29" borderId="0" xfId="2" applyNumberFormat="1" applyFont="1" applyFill="1"/>
    <xf numFmtId="167" fontId="0" fillId="29" borderId="0" xfId="2" applyNumberFormat="1" applyFont="1" applyFill="1"/>
    <xf numFmtId="164" fontId="0" fillId="29" borderId="11" xfId="1" applyNumberFormat="1" applyFont="1" applyFill="1" applyBorder="1"/>
    <xf numFmtId="164" fontId="0" fillId="29" borderId="14" xfId="1" applyNumberFormat="1" applyFont="1" applyFill="1" applyBorder="1"/>
  </cellXfs>
  <cellStyles count="12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2"/>
    <cellStyle name="Comma 2 2" xfId="33"/>
    <cellStyle name="Comma 3" xfId="34"/>
    <cellStyle name="Comma 4" xfId="35"/>
    <cellStyle name="Comma 5" xfId="36"/>
    <cellStyle name="Comma 5 2" xfId="37"/>
    <cellStyle name="Comma 6" xfId="38"/>
    <cellStyle name="Comma 7" xfId="39"/>
    <cellStyle name="Comma 7 2" xfId="40"/>
    <cellStyle name="Comma 8" xfId="31"/>
    <cellStyle name="Currency 10" xfId="41"/>
    <cellStyle name="Currency 2" xfId="42"/>
    <cellStyle name="Currency 2 2" xfId="43"/>
    <cellStyle name="Currency 2 3" xfId="44"/>
    <cellStyle name="Currency 3" xfId="45"/>
    <cellStyle name="Currency 4" xfId="46"/>
    <cellStyle name="Currency 5" xfId="47"/>
    <cellStyle name="Currency 5 2" xfId="48"/>
    <cellStyle name="Currency 6" xfId="49"/>
    <cellStyle name="Currency 6 2" xfId="50"/>
    <cellStyle name="Currency 7" xfId="51"/>
    <cellStyle name="Currency 7 2" xfId="52"/>
    <cellStyle name="Currency 8" xfId="53"/>
    <cellStyle name="Currency 8 2" xfId="54"/>
    <cellStyle name="Currency 9" xfId="55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10" xfId="117"/>
    <cellStyle name="Normal 14" xfId="65"/>
    <cellStyle name="Normal 2" xfId="66"/>
    <cellStyle name="Normal 2 2" xfId="67"/>
    <cellStyle name="Normal 2 3" xfId="68"/>
    <cellStyle name="Normal 2_BGR 1 20 2011 Actuals plus FC" xfId="69"/>
    <cellStyle name="Normal 3" xfId="70"/>
    <cellStyle name="Normal 3 2" xfId="71"/>
    <cellStyle name="Normal 3_Brookings Project Budget V19_0 dm 2011 12 22" xfId="72"/>
    <cellStyle name="Normal 4" xfId="73"/>
    <cellStyle name="Normal 5" xfId="74"/>
    <cellStyle name="Normal 5 2" xfId="75"/>
    <cellStyle name="Normal 5 2 2" xfId="76"/>
    <cellStyle name="Normal 5 2 2 2" xfId="77"/>
    <cellStyle name="Normal 5 2 3" xfId="78"/>
    <cellStyle name="Normal 5 2 4" xfId="79"/>
    <cellStyle name="Normal 5 3" xfId="80"/>
    <cellStyle name="Normal 5 3 2" xfId="81"/>
    <cellStyle name="Normal 5 4" xfId="82"/>
    <cellStyle name="Normal 5 5" xfId="83"/>
    <cellStyle name="Normal 6" xfId="84"/>
    <cellStyle name="Normal 7" xfId="85"/>
    <cellStyle name="Normal 8" xfId="86"/>
    <cellStyle name="Normal 8 2" xfId="87"/>
    <cellStyle name="Normal 9" xfId="3"/>
    <cellStyle name="Note 2" xfId="88"/>
    <cellStyle name="Output 2" xfId="89"/>
    <cellStyle name="Percent" xfId="2" builtinId="5"/>
    <cellStyle name="Percent 2" xfId="91"/>
    <cellStyle name="Percent 2 2" xfId="92"/>
    <cellStyle name="Percent 2 3" xfId="93"/>
    <cellStyle name="Percent 3" xfId="94"/>
    <cellStyle name="Percent 4" xfId="95"/>
    <cellStyle name="Percent 5" xfId="96"/>
    <cellStyle name="Percent 5 2" xfId="97"/>
    <cellStyle name="Percent 5 2 2" xfId="98"/>
    <cellStyle name="Percent 5 2 2 2" xfId="99"/>
    <cellStyle name="Percent 5 2 3" xfId="100"/>
    <cellStyle name="Percent 5 2 4" xfId="101"/>
    <cellStyle name="Percent 5 3" xfId="102"/>
    <cellStyle name="Percent 5 3 2" xfId="103"/>
    <cellStyle name="Percent 5 4" xfId="104"/>
    <cellStyle name="Percent 5 5" xfId="105"/>
    <cellStyle name="Percent 6" xfId="106"/>
    <cellStyle name="Percent 6 2" xfId="107"/>
    <cellStyle name="Percent 7" xfId="108"/>
    <cellStyle name="Percent 8" xfId="109"/>
    <cellStyle name="Percent 9" xfId="90"/>
    <cellStyle name="Style 21" xfId="110"/>
    <cellStyle name="Style 21 2" xfId="118"/>
    <cellStyle name="Style 22" xfId="111"/>
    <cellStyle name="Style 22 2" xfId="119"/>
    <cellStyle name="Style 24" xfId="112"/>
    <cellStyle name="Style 24 2" xfId="120"/>
    <cellStyle name="Style 25" xfId="113"/>
    <cellStyle name="Style 25 2" xfId="121"/>
    <cellStyle name="Title 2" xfId="114"/>
    <cellStyle name="Total 2" xfId="115"/>
    <cellStyle name="Warning Text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view="pageLayout" topLeftCell="B52" zoomScaleNormal="100" workbookViewId="0">
      <selection activeCell="J11" sqref="J11"/>
    </sheetView>
  </sheetViews>
  <sheetFormatPr defaultRowHeight="15" x14ac:dyDescent="0.25"/>
  <cols>
    <col min="1" max="1" width="30.28515625" customWidth="1"/>
    <col min="2" max="2" width="5.85546875" customWidth="1"/>
    <col min="3" max="4" width="15.28515625" bestFit="1" customWidth="1"/>
    <col min="5" max="6" width="16.28515625" bestFit="1" customWidth="1"/>
    <col min="7" max="9" width="17.42578125" bestFit="1" customWidth="1"/>
    <col min="10" max="10" width="16.28515625" bestFit="1" customWidth="1"/>
    <col min="11" max="11" width="17.42578125" bestFit="1" customWidth="1"/>
  </cols>
  <sheetData>
    <row r="2" spans="1:11" x14ac:dyDescent="0.25">
      <c r="A2" t="s">
        <v>9</v>
      </c>
      <c r="E2" s="1" t="s">
        <v>6</v>
      </c>
    </row>
    <row r="3" spans="1:11" x14ac:dyDescent="0.25">
      <c r="A3" t="s">
        <v>11</v>
      </c>
      <c r="E3" s="1" t="s">
        <v>8</v>
      </c>
    </row>
    <row r="4" spans="1:11" x14ac:dyDescent="0.25">
      <c r="E4" s="1" t="s">
        <v>10</v>
      </c>
    </row>
    <row r="5" spans="1:11" x14ac:dyDescent="0.25">
      <c r="E5" s="1" t="s">
        <v>16</v>
      </c>
    </row>
    <row r="7" spans="1:11" x14ac:dyDescent="0.25">
      <c r="A7" s="20"/>
      <c r="B7" s="12"/>
      <c r="C7" s="15">
        <v>2013</v>
      </c>
      <c r="D7" s="15">
        <v>2014</v>
      </c>
      <c r="E7" s="15">
        <v>2015</v>
      </c>
      <c r="F7" s="15">
        <v>2016</v>
      </c>
      <c r="G7" s="15">
        <v>2017</v>
      </c>
      <c r="H7" s="15">
        <v>2018</v>
      </c>
      <c r="I7" s="15">
        <v>2019</v>
      </c>
      <c r="J7" s="15">
        <v>2020</v>
      </c>
      <c r="K7" s="14" t="s">
        <v>7</v>
      </c>
    </row>
    <row r="8" spans="1:11" x14ac:dyDescent="0.25">
      <c r="A8" s="20"/>
      <c r="B8" s="12"/>
      <c r="D8" s="12"/>
      <c r="F8" s="12"/>
      <c r="H8" s="12"/>
      <c r="J8" s="12"/>
    </row>
    <row r="9" spans="1:11" x14ac:dyDescent="0.25">
      <c r="A9" s="18" t="s">
        <v>18</v>
      </c>
      <c r="B9" s="12"/>
      <c r="C9" s="12">
        <f>SUM('Detail Cash Flow'!C4:C4)</f>
        <v>4468849</v>
      </c>
      <c r="D9" s="12">
        <f>SUM('Detail Cash Flow'!D4:O4)</f>
        <v>5588081.476153845</v>
      </c>
      <c r="E9" s="12">
        <f>SUM('Detail Cash Flow'!P4:AA4)</f>
        <v>3437002.9999999991</v>
      </c>
      <c r="F9" s="12">
        <f>SUM('Detail Cash Flow'!AB4:AM4)</f>
        <v>2866670.3999999994</v>
      </c>
      <c r="G9" s="12">
        <f>SUM('Detail Cash Flow'!AN4:AY4)</f>
        <v>1434546.8</v>
      </c>
      <c r="H9" s="12">
        <f>SUM('Detail Cash Flow'!AZ4:BK4)</f>
        <v>1343545.5999999999</v>
      </c>
      <c r="I9" s="12">
        <f>SUM('Detail Cash Flow'!BL4:BW4)</f>
        <v>3570316.0000000005</v>
      </c>
      <c r="J9" s="12">
        <f>SUM('Detail Cash Flow'!BX4:CC4)</f>
        <v>675054.40000000014</v>
      </c>
      <c r="K9" s="12">
        <f>SUM(C9:J9)</f>
        <v>23384066.676153842</v>
      </c>
    </row>
    <row r="10" spans="1:11" x14ac:dyDescent="0.25">
      <c r="A10" s="17" t="s">
        <v>5</v>
      </c>
      <c r="B10" s="12"/>
      <c r="C10" s="12">
        <f>SUM('Detail Cash Flow'!C5:C5)</f>
        <v>0</v>
      </c>
      <c r="D10" s="12">
        <f>SUM('Detail Cash Flow'!D5:O5)</f>
        <v>500807.01352500002</v>
      </c>
      <c r="E10" s="12">
        <f>SUM('Detail Cash Flow'!P5:AA5)</f>
        <v>6374374.3977899989</v>
      </c>
      <c r="F10" s="12">
        <f>SUM('Detail Cash Flow'!AB5:AM5)</f>
        <v>60257053.747959852</v>
      </c>
      <c r="G10" s="12">
        <f>SUM('Detail Cash Flow'!AN5:AY5)</f>
        <v>150045502.93058485</v>
      </c>
      <c r="H10" s="12">
        <f>SUM('Detail Cash Flow'!AZ5:BK5)</f>
        <v>172336836.32227537</v>
      </c>
      <c r="I10" s="12">
        <f>SUM('Detail Cash Flow'!BL5:BW5)</f>
        <v>101569915.66469036</v>
      </c>
      <c r="J10" s="12">
        <f>SUM('Detail Cash Flow'!BX5:CC5)-4</f>
        <v>22563729.705727745</v>
      </c>
      <c r="K10" s="12">
        <f>SUM(C10:J10)</f>
        <v>513648219.7825532</v>
      </c>
    </row>
    <row r="11" spans="1:11" x14ac:dyDescent="0.25">
      <c r="A11" s="18" t="s">
        <v>19</v>
      </c>
      <c r="B11" s="12"/>
      <c r="C11" s="12">
        <f>SUM('Detail Cash Flow'!C8:C8)</f>
        <v>0</v>
      </c>
      <c r="D11" s="12">
        <v>0</v>
      </c>
      <c r="E11" s="12">
        <v>0</v>
      </c>
      <c r="F11" s="12">
        <v>0</v>
      </c>
      <c r="G11" s="12">
        <f>SUM('Detail Cash Flow'!AN8:AY8)</f>
        <v>396473.74839171936</v>
      </c>
      <c r="H11" s="12">
        <f>SUM('Detail Cash Flow'!AZ8:BK8)</f>
        <v>10648493.940461403</v>
      </c>
      <c r="I11" s="12">
        <f>SUM('Detail Cash Flow'!BL8:BW8)</f>
        <v>29190283.546647776</v>
      </c>
      <c r="J11" s="12">
        <f>SUM('Detail Cash Flow'!BX8:CC8)</f>
        <v>4844948.7644991009</v>
      </c>
      <c r="K11" s="12">
        <f>SUM(C11:J11)</f>
        <v>45080200</v>
      </c>
    </row>
    <row r="12" spans="1:11" x14ac:dyDescent="0.25">
      <c r="A12" s="18" t="s">
        <v>13</v>
      </c>
      <c r="B12" s="12"/>
      <c r="C12" s="12">
        <f>SUM('Detail Cash Flow'!C9:C9)</f>
        <v>0</v>
      </c>
      <c r="D12" s="12">
        <v>0</v>
      </c>
      <c r="E12" s="12">
        <v>0</v>
      </c>
      <c r="F12" s="12">
        <v>0</v>
      </c>
      <c r="G12" s="12">
        <f>SUM('Detail Cash Flow'!AN9:AY9)</f>
        <v>239246.39592326432</v>
      </c>
      <c r="H12" s="12">
        <f>SUM('Detail Cash Flow'!AZ9:BK9)</f>
        <v>6425680.9122934584</v>
      </c>
      <c r="I12" s="12">
        <f>SUM('Detail Cash Flow'!BL9:BW9)</f>
        <v>17614457.862198025</v>
      </c>
      <c r="J12" s="12">
        <f>SUM('Detail Cash Flow'!BX9:CC9)</f>
        <v>2923614.8295852509</v>
      </c>
      <c r="K12" s="12">
        <f>SUM(C12:J12)</f>
        <v>27202999.999999996</v>
      </c>
    </row>
    <row r="13" spans="1:11" x14ac:dyDescent="0.25">
      <c r="A13" s="18" t="s">
        <v>20</v>
      </c>
      <c r="B13" s="12"/>
      <c r="C13" s="8">
        <f>SUM('Detail Cash Flow'!C12:C12)</f>
        <v>0</v>
      </c>
      <c r="D13" s="8">
        <v>0</v>
      </c>
      <c r="E13" s="8">
        <v>0</v>
      </c>
      <c r="F13" s="8">
        <v>0</v>
      </c>
      <c r="G13" s="8">
        <f>SUM('Detail Cash Flow'!AN12:AY12)</f>
        <v>40273.489244648285</v>
      </c>
      <c r="H13" s="8">
        <f>SUM('Detail Cash Flow'!AZ12:BK12)</f>
        <v>1081665.5779165619</v>
      </c>
      <c r="I13" s="8">
        <f>SUM('Detail Cash Flow'!BL12:BW12)</f>
        <v>2965125.87588184</v>
      </c>
      <c r="J13" s="8">
        <f>SUM('Detail Cash Flow'!BX12:CC12)</f>
        <v>492146.05695694976</v>
      </c>
      <c r="K13" s="8">
        <f>SUM(C13:J13)</f>
        <v>4579211</v>
      </c>
    </row>
    <row r="14" spans="1:11" x14ac:dyDescent="0.25">
      <c r="A14" s="18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 thickBot="1" x14ac:dyDescent="0.3">
      <c r="A15" s="18" t="s">
        <v>3</v>
      </c>
      <c r="B15" s="12"/>
      <c r="C15" s="2">
        <f>SUM('Detail Cash Flow'!C14:C14)</f>
        <v>4468849</v>
      </c>
      <c r="D15" s="2">
        <f>SUM(D9:D13)</f>
        <v>6088888.4896788448</v>
      </c>
      <c r="E15" s="2">
        <f t="shared" ref="E15:K15" si="0">SUM(E9:E13)</f>
        <v>9811377.397789998</v>
      </c>
      <c r="F15" s="2">
        <f t="shared" si="0"/>
        <v>63123724.147959851</v>
      </c>
      <c r="G15" s="2">
        <f t="shared" si="0"/>
        <v>152156043.36414447</v>
      </c>
      <c r="H15" s="2">
        <f t="shared" si="0"/>
        <v>191836222.35294679</v>
      </c>
      <c r="I15" s="2">
        <f t="shared" si="0"/>
        <v>154910098.94941801</v>
      </c>
      <c r="J15" s="2">
        <f t="shared" si="0"/>
        <v>31499493.756769046</v>
      </c>
      <c r="K15" s="2">
        <f t="shared" si="0"/>
        <v>613894697.45870709</v>
      </c>
    </row>
    <row r="16" spans="1:11" ht="15.75" thickTop="1" x14ac:dyDescent="0.25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8" t="s">
        <v>15</v>
      </c>
      <c r="B18" s="12"/>
      <c r="C18" s="12">
        <f>SUM('Detail Cash Flow'!C17:C17)</f>
        <v>2279112.9900000002</v>
      </c>
      <c r="D18" s="12">
        <f>SUM('Detail Cash Flow'!D17:O17)</f>
        <v>3105333.1302334615</v>
      </c>
      <c r="E18" s="12">
        <f>SUM('Detail Cash Flow'!P17:AA17)</f>
        <v>5003802.4792020004</v>
      </c>
      <c r="F18" s="12">
        <f>SUM('Detail Cash Flow'!AB17:AM17)</f>
        <v>32193099.375288602</v>
      </c>
      <c r="G18" s="12">
        <f>SUM('Detail Cash Flow'!AN17:AY17)</f>
        <v>77599582.269178852</v>
      </c>
      <c r="H18" s="12">
        <f>SUM('Detail Cash Flow'!AZ17:BK17)</f>
        <v>97836473.691583887</v>
      </c>
      <c r="I18" s="12">
        <f>SUM('Detail Cash Flow'!BL17:BW17)</f>
        <v>79004150.895286366</v>
      </c>
      <c r="J18" s="12">
        <f>SUM('Detail Cash Flow'!BX16:CC17)</f>
        <v>16064743.933226991</v>
      </c>
      <c r="K18" s="12">
        <f>SUM(C18:J18)</f>
        <v>313086298.76400018</v>
      </c>
    </row>
    <row r="19" spans="1:11" x14ac:dyDescent="0.25">
      <c r="A19" s="18" t="s">
        <v>14</v>
      </c>
      <c r="B19" s="12"/>
      <c r="C19" s="8">
        <f>SUM('Detail Cash Flow'!C19:C19)</f>
        <v>2189736.0099999998</v>
      </c>
      <c r="D19" s="8">
        <f>D15-D18</f>
        <v>2983555.3594453833</v>
      </c>
      <c r="E19" s="8">
        <f t="shared" ref="E19:J19" si="1">E15-E18</f>
        <v>4807574.9185879976</v>
      </c>
      <c r="F19" s="8">
        <f t="shared" si="1"/>
        <v>30930624.772671249</v>
      </c>
      <c r="G19" s="8">
        <f t="shared" si="1"/>
        <v>74556461.094965622</v>
      </c>
      <c r="H19" s="8">
        <f t="shared" si="1"/>
        <v>93999748.661362901</v>
      </c>
      <c r="I19" s="8">
        <f t="shared" si="1"/>
        <v>75905948.054131642</v>
      </c>
      <c r="J19" s="8">
        <f t="shared" si="1"/>
        <v>15434749.823542055</v>
      </c>
      <c r="K19" s="8">
        <f>SUM(C19:J19)</f>
        <v>300808398.69470686</v>
      </c>
    </row>
    <row r="20" spans="1:11" x14ac:dyDescent="0.25">
      <c r="A20" s="16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 thickBot="1" x14ac:dyDescent="0.3">
      <c r="A21" s="16" t="s">
        <v>17</v>
      </c>
      <c r="C21" s="2">
        <f>SUM(C18:C19)</f>
        <v>4468849</v>
      </c>
      <c r="D21" s="2">
        <f>SUM(D18:D20)</f>
        <v>6088888.4896788448</v>
      </c>
      <c r="E21" s="2">
        <f t="shared" ref="E21:J21" si="2">SUM(E18:E20)</f>
        <v>9811377.397789998</v>
      </c>
      <c r="F21" s="2">
        <f t="shared" si="2"/>
        <v>63123724.147959851</v>
      </c>
      <c r="G21" s="2">
        <f t="shared" si="2"/>
        <v>152156043.36414447</v>
      </c>
      <c r="H21" s="2">
        <f t="shared" si="2"/>
        <v>191836222.35294679</v>
      </c>
      <c r="I21" s="2">
        <f t="shared" si="2"/>
        <v>154910098.94941801</v>
      </c>
      <c r="J21" s="2">
        <f t="shared" si="2"/>
        <v>31499493.756769046</v>
      </c>
      <c r="K21" s="2">
        <f>SUM(K18:K19)</f>
        <v>613894697.45870709</v>
      </c>
    </row>
    <row r="22" spans="1:11" ht="15.75" thickTop="1" x14ac:dyDescent="0.25">
      <c r="C22" s="12"/>
      <c r="D22" s="12"/>
      <c r="E22" s="12"/>
      <c r="F22" s="12"/>
      <c r="G22" s="12"/>
      <c r="H22" s="12"/>
      <c r="I22" s="12"/>
      <c r="J22" s="12"/>
      <c r="K22" s="12"/>
    </row>
  </sheetData>
  <pageMargins left="0.7" right="0.7" top="0.75" bottom="0.75" header="0.3" footer="0.3"/>
  <pageSetup scale="66" orientation="landscape" r:id="rId1"/>
  <headerFooter>
    <oddFooter>&amp;LLPI IR 002.2 - Attachment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"/>
  <sheetViews>
    <sheetView tabSelected="1" view="pageLayout" topLeftCell="BQ45" zoomScaleNormal="100" workbookViewId="0">
      <selection activeCell="CE14" sqref="CE14"/>
    </sheetView>
  </sheetViews>
  <sheetFormatPr defaultRowHeight="15" x14ac:dyDescent="0.25"/>
  <cols>
    <col min="1" max="1" width="30.7109375" style="20" customWidth="1"/>
    <col min="2" max="2" width="6" style="12" customWidth="1"/>
    <col min="3" max="3" width="13.28515625" style="12" customWidth="1"/>
    <col min="4" max="4" width="13.42578125" style="12" customWidth="1"/>
    <col min="5" max="12" width="11.7109375" style="12" customWidth="1"/>
    <col min="13" max="14" width="12.140625" style="12" customWidth="1"/>
    <col min="15" max="15" width="14.85546875" style="12" customWidth="1"/>
    <col min="16" max="16" width="11.28515625" style="12" customWidth="1"/>
    <col min="17" max="33" width="18.28515625" style="12" customWidth="1"/>
    <col min="34" max="34" width="18.28515625" style="27" customWidth="1"/>
    <col min="35" max="65" width="18.28515625" style="12" customWidth="1"/>
    <col min="66" max="66" width="14.42578125" style="12" customWidth="1"/>
    <col min="67" max="67" width="11.7109375" style="12" customWidth="1"/>
    <col min="68" max="76" width="12.140625" style="12" customWidth="1"/>
    <col min="77" max="77" width="13.140625" style="12" customWidth="1"/>
    <col min="78" max="78" width="12.140625" style="12" customWidth="1"/>
    <col min="79" max="79" width="14.28515625" style="12" bestFit="1" customWidth="1"/>
    <col min="80" max="80" width="12.5703125" style="12" customWidth="1"/>
    <col min="81" max="81" width="13.5703125" style="12" customWidth="1"/>
    <col min="82" max="82" width="6" style="12" customWidth="1"/>
    <col min="83" max="83" width="15.42578125" style="12" bestFit="1" customWidth="1"/>
    <col min="84" max="85" width="12.5703125" style="12" bestFit="1" customWidth="1"/>
    <col min="86" max="16384" width="9.140625" style="12"/>
  </cols>
  <sheetData>
    <row r="1" spans="1:85" ht="15.75" x14ac:dyDescent="0.25">
      <c r="A1" s="22"/>
      <c r="B1" s="11"/>
      <c r="C1" s="10" t="s">
        <v>12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 t="s">
        <v>0</v>
      </c>
      <c r="V1" s="10" t="s">
        <v>0</v>
      </c>
      <c r="W1" s="10" t="s">
        <v>0</v>
      </c>
      <c r="X1" s="10" t="s">
        <v>0</v>
      </c>
      <c r="Y1" s="10" t="s">
        <v>0</v>
      </c>
      <c r="Z1" s="10" t="s">
        <v>0</v>
      </c>
      <c r="AA1" s="10" t="s">
        <v>0</v>
      </c>
      <c r="AB1" s="10" t="s">
        <v>0</v>
      </c>
      <c r="AC1" s="10" t="s">
        <v>0</v>
      </c>
      <c r="AD1" s="10" t="s">
        <v>0</v>
      </c>
      <c r="AE1" s="10" t="s">
        <v>0</v>
      </c>
      <c r="AF1" s="10" t="s">
        <v>0</v>
      </c>
      <c r="AG1" s="10" t="s">
        <v>0</v>
      </c>
      <c r="AH1" s="25" t="s">
        <v>0</v>
      </c>
      <c r="AI1" s="10" t="s">
        <v>0</v>
      </c>
      <c r="AJ1" s="10" t="s">
        <v>0</v>
      </c>
      <c r="AK1" s="10" t="s">
        <v>0</v>
      </c>
      <c r="AL1" s="10" t="s">
        <v>0</v>
      </c>
      <c r="AM1" s="10" t="s">
        <v>0</v>
      </c>
      <c r="AN1" s="10" t="s">
        <v>0</v>
      </c>
      <c r="AO1" s="10" t="s">
        <v>0</v>
      </c>
      <c r="AP1" s="10" t="s">
        <v>0</v>
      </c>
      <c r="AQ1" s="10" t="s">
        <v>0</v>
      </c>
      <c r="AR1" s="10" t="s">
        <v>0</v>
      </c>
      <c r="AS1" s="10" t="s">
        <v>1</v>
      </c>
      <c r="AT1" s="10" t="s">
        <v>1</v>
      </c>
      <c r="AU1" s="10" t="s">
        <v>1</v>
      </c>
      <c r="AV1" s="10" t="s">
        <v>1</v>
      </c>
      <c r="AW1" s="10" t="s">
        <v>1</v>
      </c>
      <c r="AX1" s="10" t="s">
        <v>1</v>
      </c>
      <c r="AY1" s="10" t="s">
        <v>1</v>
      </c>
      <c r="AZ1" s="10" t="s">
        <v>1</v>
      </c>
      <c r="BA1" s="10" t="s">
        <v>1</v>
      </c>
      <c r="BB1" s="10" t="s">
        <v>1</v>
      </c>
      <c r="BC1" s="10" t="s">
        <v>1</v>
      </c>
      <c r="BD1" s="10" t="s">
        <v>1</v>
      </c>
      <c r="BE1" s="10" t="s">
        <v>1</v>
      </c>
      <c r="BF1" s="10" t="s">
        <v>1</v>
      </c>
      <c r="BG1" s="10" t="s">
        <v>1</v>
      </c>
      <c r="BH1" s="10" t="s">
        <v>1</v>
      </c>
      <c r="BI1" s="10" t="s">
        <v>1</v>
      </c>
      <c r="BJ1" s="10" t="s">
        <v>1</v>
      </c>
      <c r="BK1" s="10" t="s">
        <v>1</v>
      </c>
      <c r="BL1" s="10" t="s">
        <v>1</v>
      </c>
      <c r="BM1" s="10" t="s">
        <v>1</v>
      </c>
      <c r="BN1" s="10" t="s">
        <v>1</v>
      </c>
      <c r="BO1" s="10" t="s">
        <v>1</v>
      </c>
      <c r="BP1" s="10" t="s">
        <v>1</v>
      </c>
      <c r="BQ1" s="10" t="s">
        <v>1</v>
      </c>
      <c r="BR1" s="10" t="s">
        <v>1</v>
      </c>
      <c r="BS1" s="10" t="s">
        <v>1</v>
      </c>
      <c r="BT1" s="10" t="s">
        <v>1</v>
      </c>
      <c r="BU1" s="10" t="s">
        <v>1</v>
      </c>
      <c r="BV1" s="10" t="s">
        <v>1</v>
      </c>
      <c r="BW1" s="10" t="s">
        <v>1</v>
      </c>
      <c r="BX1" s="10" t="s">
        <v>1</v>
      </c>
      <c r="BY1" s="10" t="s">
        <v>1</v>
      </c>
      <c r="BZ1" s="10" t="s">
        <v>1</v>
      </c>
      <c r="CA1" s="10" t="s">
        <v>1</v>
      </c>
      <c r="CB1" s="10" t="s">
        <v>1</v>
      </c>
      <c r="CC1" s="10" t="s">
        <v>1</v>
      </c>
      <c r="CD1" s="9"/>
      <c r="CE1" s="10" t="s">
        <v>1</v>
      </c>
      <c r="CF1" s="11"/>
      <c r="CG1" s="11"/>
    </row>
    <row r="2" spans="1:85" s="3" customFormat="1" ht="33.75" customHeight="1" x14ac:dyDescent="0.25">
      <c r="A2" s="21"/>
      <c r="B2" s="5"/>
      <c r="C2" s="4">
        <v>41609</v>
      </c>
      <c r="D2" s="4">
        <v>41640</v>
      </c>
      <c r="E2" s="4">
        <v>41671</v>
      </c>
      <c r="F2" s="4">
        <v>41699</v>
      </c>
      <c r="G2" s="4">
        <v>41730</v>
      </c>
      <c r="H2" s="4">
        <v>41760</v>
      </c>
      <c r="I2" s="4">
        <v>41791</v>
      </c>
      <c r="J2" s="4">
        <v>41821</v>
      </c>
      <c r="K2" s="4">
        <v>41852</v>
      </c>
      <c r="L2" s="4">
        <v>41883</v>
      </c>
      <c r="M2" s="7">
        <v>41913</v>
      </c>
      <c r="N2" s="7">
        <v>41944</v>
      </c>
      <c r="O2" s="7">
        <v>41974</v>
      </c>
      <c r="P2" s="7">
        <v>42005</v>
      </c>
      <c r="Q2" s="7">
        <v>42036</v>
      </c>
      <c r="R2" s="7">
        <v>42064</v>
      </c>
      <c r="S2" s="7">
        <v>42095</v>
      </c>
      <c r="T2" s="7">
        <v>42125</v>
      </c>
      <c r="U2" s="7">
        <v>42156</v>
      </c>
      <c r="V2" s="7">
        <v>42186</v>
      </c>
      <c r="W2" s="7">
        <v>42217</v>
      </c>
      <c r="X2" s="7">
        <v>42248</v>
      </c>
      <c r="Y2" s="7">
        <v>42278</v>
      </c>
      <c r="Z2" s="7">
        <v>42309</v>
      </c>
      <c r="AA2" s="7">
        <v>42339</v>
      </c>
      <c r="AB2" s="7">
        <v>42370</v>
      </c>
      <c r="AC2" s="7">
        <v>42401</v>
      </c>
      <c r="AD2" s="7">
        <v>42430</v>
      </c>
      <c r="AE2" s="7">
        <v>42461</v>
      </c>
      <c r="AF2" s="7">
        <v>42491</v>
      </c>
      <c r="AG2" s="7">
        <v>42522</v>
      </c>
      <c r="AH2" s="26">
        <v>42552</v>
      </c>
      <c r="AI2" s="7">
        <v>42583</v>
      </c>
      <c r="AJ2" s="7">
        <v>42614</v>
      </c>
      <c r="AK2" s="7">
        <v>42644</v>
      </c>
      <c r="AL2" s="7">
        <v>42675</v>
      </c>
      <c r="AM2" s="7">
        <v>42705</v>
      </c>
      <c r="AN2" s="7">
        <v>42736</v>
      </c>
      <c r="AO2" s="7">
        <v>42767</v>
      </c>
      <c r="AP2" s="7">
        <v>42795</v>
      </c>
      <c r="AQ2" s="7">
        <v>42826</v>
      </c>
      <c r="AR2" s="7">
        <v>42856</v>
      </c>
      <c r="AS2" s="7">
        <v>42887</v>
      </c>
      <c r="AT2" s="7">
        <v>42917</v>
      </c>
      <c r="AU2" s="7">
        <v>42948</v>
      </c>
      <c r="AV2" s="7">
        <v>42979</v>
      </c>
      <c r="AW2" s="7">
        <v>43009</v>
      </c>
      <c r="AX2" s="7">
        <v>43040</v>
      </c>
      <c r="AY2" s="7">
        <v>43070</v>
      </c>
      <c r="AZ2" s="7">
        <v>43101</v>
      </c>
      <c r="BA2" s="7">
        <v>43132</v>
      </c>
      <c r="BB2" s="7">
        <v>43160</v>
      </c>
      <c r="BC2" s="7">
        <v>43191</v>
      </c>
      <c r="BD2" s="7">
        <v>43221</v>
      </c>
      <c r="BE2" s="7">
        <v>43252</v>
      </c>
      <c r="BF2" s="7">
        <v>43282</v>
      </c>
      <c r="BG2" s="7">
        <v>43313</v>
      </c>
      <c r="BH2" s="7">
        <v>43344</v>
      </c>
      <c r="BI2" s="7">
        <v>43374</v>
      </c>
      <c r="BJ2" s="7">
        <v>43405</v>
      </c>
      <c r="BK2" s="7">
        <v>43435</v>
      </c>
      <c r="BL2" s="7">
        <v>43466</v>
      </c>
      <c r="BM2" s="7">
        <v>43497</v>
      </c>
      <c r="BN2" s="7">
        <v>43525</v>
      </c>
      <c r="BO2" s="7">
        <v>43556</v>
      </c>
      <c r="BP2" s="7">
        <v>43586</v>
      </c>
      <c r="BQ2" s="7">
        <v>43617</v>
      </c>
      <c r="BR2" s="7">
        <v>43647</v>
      </c>
      <c r="BS2" s="7">
        <v>43678</v>
      </c>
      <c r="BT2" s="7">
        <v>43709</v>
      </c>
      <c r="BU2" s="7">
        <v>43739</v>
      </c>
      <c r="BV2" s="7">
        <v>43770</v>
      </c>
      <c r="BW2" s="7">
        <v>43800</v>
      </c>
      <c r="BX2" s="7">
        <v>43831</v>
      </c>
      <c r="BY2" s="7">
        <v>43862</v>
      </c>
      <c r="BZ2" s="7">
        <v>43891</v>
      </c>
      <c r="CA2" s="7">
        <v>43922</v>
      </c>
      <c r="CB2" s="7">
        <v>43952</v>
      </c>
      <c r="CC2" s="7">
        <v>43983</v>
      </c>
      <c r="CD2" s="6"/>
      <c r="CE2" s="7" t="s">
        <v>2</v>
      </c>
      <c r="CF2" s="5"/>
      <c r="CG2" s="5"/>
    </row>
    <row r="4" spans="1:85" x14ac:dyDescent="0.25">
      <c r="A4" s="20" t="s">
        <v>18</v>
      </c>
      <c r="C4" s="12">
        <v>4468849</v>
      </c>
      <c r="D4" s="12">
        <v>32339.75</v>
      </c>
      <c r="E4" s="12">
        <v>417165</v>
      </c>
      <c r="F4" s="12">
        <v>451684</v>
      </c>
      <c r="G4" s="12">
        <v>537170.69333333336</v>
      </c>
      <c r="H4" s="12">
        <v>537170.69333333336</v>
      </c>
      <c r="I4" s="12">
        <v>537170.69333333336</v>
      </c>
      <c r="J4" s="12">
        <v>557347.97538461536</v>
      </c>
      <c r="K4" s="12">
        <v>557347.97538461536</v>
      </c>
      <c r="L4" s="12">
        <v>557347.97538461536</v>
      </c>
      <c r="M4" s="12">
        <v>467778.90666666668</v>
      </c>
      <c r="N4" s="12">
        <v>467778.90666666668</v>
      </c>
      <c r="O4" s="12">
        <v>467778.90666666668</v>
      </c>
      <c r="P4" s="12">
        <f>297828.333333333+138005</f>
        <v>435833.33333333302</v>
      </c>
      <c r="Q4" s="12">
        <v>297828.33333333331</v>
      </c>
      <c r="R4" s="12">
        <v>297828.33333333331</v>
      </c>
      <c r="S4" s="23">
        <v>268100</v>
      </c>
      <c r="T4" s="23">
        <v>268100</v>
      </c>
      <c r="U4" s="23">
        <v>268100</v>
      </c>
      <c r="V4" s="12">
        <v>269404.66666666669</v>
      </c>
      <c r="W4" s="12">
        <v>269404.66666666669</v>
      </c>
      <c r="X4" s="12">
        <v>269404.66666666669</v>
      </c>
      <c r="Y4" s="12">
        <v>264333</v>
      </c>
      <c r="Z4" s="12">
        <v>264333</v>
      </c>
      <c r="AA4" s="12">
        <v>264333</v>
      </c>
      <c r="AB4" s="12">
        <v>261385.86666666667</v>
      </c>
      <c r="AC4" s="12">
        <v>261385.86666666667</v>
      </c>
      <c r="AD4" s="12">
        <v>261385.86666666667</v>
      </c>
      <c r="AE4" s="12">
        <v>258735.86666666667</v>
      </c>
      <c r="AF4" s="12">
        <v>258735.86666666667</v>
      </c>
      <c r="AG4" s="12">
        <v>258735.86666666667</v>
      </c>
      <c r="AH4" s="27">
        <v>217717.53333333333</v>
      </c>
      <c r="AI4" s="12">
        <v>217717.53333333333</v>
      </c>
      <c r="AJ4" s="12">
        <v>217717.53333333333</v>
      </c>
      <c r="AK4" s="12">
        <v>217717.53333333333</v>
      </c>
      <c r="AL4" s="12">
        <v>217717.53333333333</v>
      </c>
      <c r="AM4" s="12">
        <v>217717.53333333333</v>
      </c>
      <c r="AN4" s="12">
        <v>129747.96666666667</v>
      </c>
      <c r="AO4" s="12">
        <v>129747.96666666667</v>
      </c>
      <c r="AP4" s="12">
        <v>129747.96666666667</v>
      </c>
      <c r="AQ4" s="12">
        <v>116144.76666666668</v>
      </c>
      <c r="AR4" s="12">
        <v>116144.76666666668</v>
      </c>
      <c r="AS4" s="12">
        <v>116144.76666666668</v>
      </c>
      <c r="AT4" s="12">
        <v>116144.76666666668</v>
      </c>
      <c r="AU4" s="12">
        <v>116144.76666666668</v>
      </c>
      <c r="AV4" s="12">
        <v>116144.76666666668</v>
      </c>
      <c r="AW4" s="12">
        <v>116144.76666666668</v>
      </c>
      <c r="AX4" s="12">
        <v>116144.76666666668</v>
      </c>
      <c r="AY4" s="12">
        <v>116144.76666666668</v>
      </c>
      <c r="AZ4" s="12">
        <v>111962.13333333335</v>
      </c>
      <c r="BA4" s="12">
        <v>111962.13333333335</v>
      </c>
      <c r="BB4" s="12">
        <v>111962.13333333335</v>
      </c>
      <c r="BC4" s="23">
        <v>111962.13333333335</v>
      </c>
      <c r="BD4" s="23">
        <v>111962.13333333335</v>
      </c>
      <c r="BE4" s="23">
        <v>111962.13333333335</v>
      </c>
      <c r="BF4" s="23">
        <v>111962.13333333335</v>
      </c>
      <c r="BG4" s="23">
        <v>111962.13333333335</v>
      </c>
      <c r="BH4" s="23">
        <v>111962.13333333335</v>
      </c>
      <c r="BI4" s="23">
        <v>111962.13333333335</v>
      </c>
      <c r="BJ4" s="23">
        <v>111962.13333333335</v>
      </c>
      <c r="BK4" s="12">
        <v>111962.13333333335</v>
      </c>
      <c r="BL4" s="12">
        <v>114246.83333333333</v>
      </c>
      <c r="BM4" s="12">
        <v>114246.83333333333</v>
      </c>
      <c r="BN4" s="12">
        <v>114246.83333333333</v>
      </c>
      <c r="BO4" s="12">
        <v>114246.83333333333</v>
      </c>
      <c r="BP4" s="12">
        <v>114246.83333333333</v>
      </c>
      <c r="BQ4" s="12">
        <v>114246.83333333333</v>
      </c>
      <c r="BR4" s="12">
        <v>109646.83333333333</v>
      </c>
      <c r="BS4" s="12">
        <v>109646.83333333333</v>
      </c>
      <c r="BT4" s="12">
        <v>109646.83333333333</v>
      </c>
      <c r="BU4" s="12">
        <v>851964.83333333337</v>
      </c>
      <c r="BV4" s="12">
        <v>851964.83333333337</v>
      </c>
      <c r="BW4" s="12">
        <v>851964.83333333337</v>
      </c>
      <c r="BX4" s="12">
        <v>70229.666666666672</v>
      </c>
      <c r="BY4" s="12">
        <v>70229.666666666672</v>
      </c>
      <c r="BZ4" s="12">
        <f>70229.6666666667</f>
        <v>70229.666666666701</v>
      </c>
      <c r="CA4" s="12">
        <v>154788.46666666667</v>
      </c>
      <c r="CB4" s="12">
        <v>154788.46666666667</v>
      </c>
      <c r="CC4" s="12">
        <v>154788.46666666667</v>
      </c>
      <c r="CE4" s="12">
        <f>SUM(C4:CD4)</f>
        <v>23384066.676153816</v>
      </c>
    </row>
    <row r="5" spans="1:85" x14ac:dyDescent="0.25">
      <c r="A5" s="19" t="s">
        <v>4</v>
      </c>
      <c r="J5" s="12">
        <f t="shared" ref="J5:L5" si="0">J6*$CE$5</f>
        <v>77047.23285</v>
      </c>
      <c r="K5" s="12">
        <f t="shared" si="0"/>
        <v>77047.23285</v>
      </c>
      <c r="L5" s="12">
        <f t="shared" si="0"/>
        <v>77047.23285</v>
      </c>
      <c r="M5" s="12">
        <f t="shared" ref="M5:AR5" si="1">M6*$CE$5</f>
        <v>77047.23285</v>
      </c>
      <c r="N5" s="12">
        <f t="shared" si="1"/>
        <v>92456.67942</v>
      </c>
      <c r="O5" s="12">
        <f t="shared" si="1"/>
        <v>100161.402705</v>
      </c>
      <c r="P5" s="12">
        <f t="shared" si="1"/>
        <v>102729.64380000001</v>
      </c>
      <c r="Q5" s="12">
        <f t="shared" si="1"/>
        <v>154094.4657</v>
      </c>
      <c r="R5" s="12">
        <f t="shared" si="1"/>
        <v>154094.4657</v>
      </c>
      <c r="S5" s="12">
        <f t="shared" si="1"/>
        <v>205459.28759999998</v>
      </c>
      <c r="T5" s="12">
        <f t="shared" si="1"/>
        <v>256824.10949999999</v>
      </c>
      <c r="U5" s="12">
        <f t="shared" si="1"/>
        <v>654901.47922500002</v>
      </c>
      <c r="V5" s="12">
        <f t="shared" si="1"/>
        <v>698561.57784000004</v>
      </c>
      <c r="W5" s="12">
        <f t="shared" si="1"/>
        <v>742221.67645500007</v>
      </c>
      <c r="X5" s="12">
        <f t="shared" si="1"/>
        <v>785881.77507000009</v>
      </c>
      <c r="Y5" s="12">
        <f t="shared" si="1"/>
        <v>829541.87368500012</v>
      </c>
      <c r="Z5" s="12">
        <f t="shared" si="1"/>
        <v>873201.97230000002</v>
      </c>
      <c r="AA5" s="12">
        <f t="shared" si="1"/>
        <v>916862.07091499993</v>
      </c>
      <c r="AB5" s="12">
        <f t="shared" si="1"/>
        <v>2107935.4350126009</v>
      </c>
      <c r="AC5" s="12">
        <f t="shared" si="1"/>
        <v>2453666.2740107286</v>
      </c>
      <c r="AD5" s="12">
        <f t="shared" si="1"/>
        <v>7807439.2944425065</v>
      </c>
      <c r="AE5" s="12">
        <f t="shared" si="1"/>
        <v>4612412.9789287718</v>
      </c>
      <c r="AF5" s="12">
        <f t="shared" si="1"/>
        <v>6551467.2511750767</v>
      </c>
      <c r="AG5" s="12">
        <f t="shared" si="1"/>
        <v>2389666.9424872729</v>
      </c>
      <c r="AH5" s="27">
        <f t="shared" si="1"/>
        <v>6906856.3160035154</v>
      </c>
      <c r="AI5" s="12">
        <f t="shared" si="1"/>
        <v>5155923.4668299239</v>
      </c>
      <c r="AJ5" s="12">
        <f t="shared" si="1"/>
        <v>9025134.0432039145</v>
      </c>
      <c r="AK5" s="12">
        <f t="shared" si="1"/>
        <v>6817337.9364372138</v>
      </c>
      <c r="AL5" s="12">
        <f t="shared" si="1"/>
        <v>4113302.9424536028</v>
      </c>
      <c r="AM5" s="12">
        <f t="shared" si="1"/>
        <v>2315910.8669747314</v>
      </c>
      <c r="AN5" s="12">
        <f t="shared" si="1"/>
        <v>8904757.4129049238</v>
      </c>
      <c r="AO5" s="12">
        <f t="shared" si="1"/>
        <v>7872403.0890874714</v>
      </c>
      <c r="AP5" s="12">
        <f t="shared" si="1"/>
        <v>13276398.808617167</v>
      </c>
      <c r="AQ5" s="12">
        <f t="shared" si="1"/>
        <v>16057701.448756941</v>
      </c>
      <c r="AR5" s="12">
        <f t="shared" si="1"/>
        <v>15281034.515250001</v>
      </c>
      <c r="AS5" s="12">
        <f t="shared" ref="AS5:BU5" si="2">AS6*$CE$5</f>
        <v>28011026.011006638</v>
      </c>
      <c r="AT5" s="12">
        <f t="shared" si="2"/>
        <v>5904870.5455463585</v>
      </c>
      <c r="AU5" s="12">
        <f t="shared" si="2"/>
        <v>3429301.6834585713</v>
      </c>
      <c r="AV5" s="12">
        <f t="shared" si="2"/>
        <v>11495182.853622289</v>
      </c>
      <c r="AW5" s="12">
        <f t="shared" si="2"/>
        <v>13699575.801657943</v>
      </c>
      <c r="AX5" s="12">
        <f t="shared" si="2"/>
        <v>12614720.093176939</v>
      </c>
      <c r="AY5" s="12">
        <f t="shared" si="2"/>
        <v>13498530.667499611</v>
      </c>
      <c r="AZ5" s="12">
        <f t="shared" si="2"/>
        <v>14669464.65782294</v>
      </c>
      <c r="BA5" s="12">
        <f t="shared" si="2"/>
        <v>13428167.369618541</v>
      </c>
      <c r="BB5" s="12">
        <f t="shared" si="2"/>
        <v>8708915.4823923353</v>
      </c>
      <c r="BC5" s="12">
        <f t="shared" si="2"/>
        <v>12097553.954762364</v>
      </c>
      <c r="BD5" s="12">
        <f t="shared" si="2"/>
        <v>18884462.071185369</v>
      </c>
      <c r="BE5" s="12">
        <f t="shared" si="2"/>
        <v>16567442.020955335</v>
      </c>
      <c r="BF5" s="12">
        <f t="shared" si="2"/>
        <v>13349801.913608162</v>
      </c>
      <c r="BG5" s="12">
        <f t="shared" si="2"/>
        <v>11780091.123673173</v>
      </c>
      <c r="BH5" s="12">
        <f t="shared" si="2"/>
        <v>16825562.359607223</v>
      </c>
      <c r="BI5" s="12">
        <f t="shared" si="2"/>
        <v>15144267.011385322</v>
      </c>
      <c r="BJ5" s="12">
        <f t="shared" si="2"/>
        <v>15236348.833007243</v>
      </c>
      <c r="BK5" s="12">
        <f t="shared" si="2"/>
        <v>15644759.524257364</v>
      </c>
      <c r="BL5" s="12">
        <f t="shared" si="2"/>
        <v>13183208.629299564</v>
      </c>
      <c r="BM5" s="12">
        <f t="shared" si="2"/>
        <v>9089862.4400210716</v>
      </c>
      <c r="BN5" s="12">
        <f t="shared" si="2"/>
        <v>7002286.4497459531</v>
      </c>
      <c r="BO5" s="12">
        <f t="shared" si="2"/>
        <v>7496621.7633594507</v>
      </c>
      <c r="BP5" s="12">
        <f t="shared" si="2"/>
        <v>11752600.201914487</v>
      </c>
      <c r="BQ5" s="12">
        <f t="shared" si="2"/>
        <v>4669367.2103699679</v>
      </c>
      <c r="BR5" s="12">
        <f t="shared" si="2"/>
        <v>4564563.9717757367</v>
      </c>
      <c r="BS5" s="12">
        <f t="shared" si="2"/>
        <v>5136482.1900000004</v>
      </c>
      <c r="BT5" s="12">
        <f t="shared" si="2"/>
        <v>10610190.139408994</v>
      </c>
      <c r="BU5" s="12">
        <f t="shared" si="2"/>
        <v>10242734.494571263</v>
      </c>
      <c r="BV5" s="12">
        <f t="shared" ref="BV5:CB5" si="3">BV6*$CE$5</f>
        <v>9117566.2621870451</v>
      </c>
      <c r="BW5" s="12">
        <f t="shared" si="3"/>
        <v>8704431.9120368212</v>
      </c>
      <c r="BX5" s="12">
        <f>BX6*$CE$5+36780</f>
        <v>7235808.4510199102</v>
      </c>
      <c r="BY5" s="12">
        <f t="shared" si="3"/>
        <v>5148853.3851897568</v>
      </c>
      <c r="BZ5" s="12">
        <f t="shared" si="3"/>
        <v>2678993.7105080769</v>
      </c>
      <c r="CA5" s="12">
        <f t="shared" si="3"/>
        <v>2665834.25661</v>
      </c>
      <c r="CB5" s="12">
        <f t="shared" si="3"/>
        <v>2670970.7387999999</v>
      </c>
      <c r="CC5" s="12">
        <f>(CC6*$CE$5)-190000+70816+22405</f>
        <v>2163273.1636000001</v>
      </c>
      <c r="CE5" s="12">
        <v>513648219</v>
      </c>
    </row>
    <row r="6" spans="1:85" s="13" customFormat="1" x14ac:dyDescent="0.25">
      <c r="A6" s="19" t="s">
        <v>4</v>
      </c>
      <c r="J6" s="13">
        <v>1.4999999999999999E-4</v>
      </c>
      <c r="K6" s="13">
        <v>1.4999999999999999E-4</v>
      </c>
      <c r="L6" s="13">
        <v>1.4999999999999999E-4</v>
      </c>
      <c r="M6" s="13">
        <v>1.4999999999999999E-4</v>
      </c>
      <c r="N6" s="13">
        <v>1.8000000000000001E-4</v>
      </c>
      <c r="O6" s="13">
        <v>1.95E-4</v>
      </c>
      <c r="P6" s="13">
        <v>2.0000000000000001E-4</v>
      </c>
      <c r="Q6" s="13">
        <v>2.9999999999999997E-4</v>
      </c>
      <c r="R6" s="13">
        <v>2.9999999999999997E-4</v>
      </c>
      <c r="S6" s="13">
        <f>R6+0.0001</f>
        <v>3.9999999999999996E-4</v>
      </c>
      <c r="T6" s="13">
        <f t="shared" ref="T6" si="4">S6+0.0001</f>
        <v>5.0000000000000001E-4</v>
      </c>
      <c r="U6" s="13">
        <v>1.2750000000000001E-3</v>
      </c>
      <c r="V6" s="13">
        <v>1.3600000000000001E-3</v>
      </c>
      <c r="W6" s="13">
        <v>1.4450000000000001E-3</v>
      </c>
      <c r="X6" s="13">
        <v>1.5300000000000001E-3</v>
      </c>
      <c r="Y6" s="13">
        <v>1.6150000000000001E-3</v>
      </c>
      <c r="Z6" s="13">
        <v>1.7000000000000001E-3</v>
      </c>
      <c r="AA6" s="13">
        <v>1.7849999999999999E-3</v>
      </c>
      <c r="AB6" s="13">
        <v>4.1038503727637782E-3</v>
      </c>
      <c r="AC6" s="13">
        <v>4.7769391253563919E-3</v>
      </c>
      <c r="AD6" s="13">
        <v>1.519997345584587E-2</v>
      </c>
      <c r="AE6" s="13">
        <v>8.9797118111467102E-3</v>
      </c>
      <c r="AF6" s="13">
        <v>1.2754774588588765E-2</v>
      </c>
      <c r="AG6" s="13">
        <v>4.6523415327704518E-3</v>
      </c>
      <c r="AH6" s="28">
        <v>1.3446666532690763E-2</v>
      </c>
      <c r="AI6" s="13">
        <v>1.0037849399863146E-2</v>
      </c>
      <c r="AJ6" s="13">
        <v>1.7570651876832294E-2</v>
      </c>
      <c r="AK6" s="13">
        <v>1.327238698444161E-2</v>
      </c>
      <c r="AL6" s="13">
        <v>8.0080155840151039E-3</v>
      </c>
      <c r="AM6" s="13">
        <v>4.5087489478372583E-3</v>
      </c>
      <c r="AN6" s="13">
        <v>1.7336295704950013E-2</v>
      </c>
      <c r="AO6" s="13">
        <v>1.5326448720904591E-2</v>
      </c>
      <c r="AP6" s="13">
        <v>2.5847259500800815E-2</v>
      </c>
      <c r="AQ6" s="13">
        <v>3.1262060014573788E-2</v>
      </c>
      <c r="AR6" s="13">
        <v>2.9750000000000002E-2</v>
      </c>
      <c r="AS6" s="13">
        <v>5.4533482206051684E-2</v>
      </c>
      <c r="AT6" s="13">
        <v>1.149594280116906E-2</v>
      </c>
      <c r="AU6" s="13">
        <v>6.6763624531492273E-3</v>
      </c>
      <c r="AV6" s="13">
        <v>2.2379485469650368E-2</v>
      </c>
      <c r="AW6" s="13">
        <v>2.66711248961966E-2</v>
      </c>
      <c r="AX6" s="13">
        <v>2.4559065186161851E-2</v>
      </c>
      <c r="AY6" s="13">
        <v>2.627971862489727E-2</v>
      </c>
      <c r="AZ6" s="13">
        <v>2.8559360502373201E-2</v>
      </c>
      <c r="BA6" s="13">
        <v>2.6142731295284685E-2</v>
      </c>
      <c r="BB6" s="13">
        <v>1.6955019330831819E-2</v>
      </c>
      <c r="BC6" s="13">
        <v>2.3552216297594842E-2</v>
      </c>
      <c r="BD6" s="13">
        <v>3.6765360752054645E-2</v>
      </c>
      <c r="BE6" s="13">
        <v>3.2254452382235038E-2</v>
      </c>
      <c r="BF6" s="13">
        <v>2.5990164902349563E-2</v>
      </c>
      <c r="BG6" s="13">
        <v>2.2934161334399902E-2</v>
      </c>
      <c r="BH6" s="13">
        <v>3.2756975955964961E-2</v>
      </c>
      <c r="BI6" s="13">
        <v>2.9483733129395551E-2</v>
      </c>
      <c r="BJ6" s="13">
        <v>2.9663003334597843E-2</v>
      </c>
      <c r="BK6" s="13">
        <v>3.0458120841371717E-2</v>
      </c>
      <c r="BL6" s="13">
        <v>2.5665831480863294E-2</v>
      </c>
      <c r="BM6" s="13">
        <v>1.7696668855812916E-2</v>
      </c>
      <c r="BN6" s="13">
        <v>1.3632455425190431E-2</v>
      </c>
      <c r="BO6" s="13">
        <v>1.4594855946262808E-2</v>
      </c>
      <c r="BP6" s="13">
        <v>2.2880640421172153E-2</v>
      </c>
      <c r="BQ6" s="13">
        <v>9.0905935962565226E-3</v>
      </c>
      <c r="BR6" s="13">
        <v>8.8865566022253394E-3</v>
      </c>
      <c r="BS6" s="13">
        <v>0.01</v>
      </c>
      <c r="BT6" s="13">
        <v>2.065653057274398E-2</v>
      </c>
      <c r="BU6" s="13">
        <v>1.9941146714209209E-2</v>
      </c>
      <c r="BV6" s="13">
        <v>1.7750604255841965E-2</v>
      </c>
      <c r="BW6" s="13">
        <v>1.6946290457276601E-2</v>
      </c>
      <c r="BX6" s="13">
        <v>1.4015484109018024E-2</v>
      </c>
      <c r="BY6" s="13">
        <v>1.0024084956848174E-2</v>
      </c>
      <c r="BZ6" s="13">
        <v>5.21561958439902E-3</v>
      </c>
      <c r="CA6" s="13">
        <v>5.1900000000000002E-3</v>
      </c>
      <c r="CB6" s="13">
        <v>5.1999999999999998E-3</v>
      </c>
      <c r="CC6" s="13">
        <v>4.4000000000000003E-3</v>
      </c>
      <c r="CE6" s="13">
        <f>SUM(K6:CC6)</f>
        <v>0.99996681882723115</v>
      </c>
    </row>
    <row r="7" spans="1:85" x14ac:dyDescent="0.25"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9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</row>
    <row r="8" spans="1:85" x14ac:dyDescent="0.25">
      <c r="A8" s="20" t="s">
        <v>21</v>
      </c>
      <c r="M8" s="12">
        <f t="shared" ref="M8:AR8" si="5">M10*$CE$8</f>
        <v>0</v>
      </c>
      <c r="N8" s="12">
        <f t="shared" si="5"/>
        <v>0</v>
      </c>
      <c r="O8" s="12">
        <f t="shared" si="5"/>
        <v>0</v>
      </c>
      <c r="P8" s="12">
        <f t="shared" si="5"/>
        <v>0</v>
      </c>
      <c r="Q8" s="12">
        <f t="shared" si="5"/>
        <v>0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  <c r="X8" s="12">
        <f t="shared" si="5"/>
        <v>0</v>
      </c>
      <c r="Y8" s="12">
        <f t="shared" si="5"/>
        <v>0</v>
      </c>
      <c r="Z8" s="12">
        <f t="shared" si="5"/>
        <v>0</v>
      </c>
      <c r="AA8" s="12">
        <f t="shared" si="5"/>
        <v>0</v>
      </c>
      <c r="AB8" s="12">
        <f t="shared" si="5"/>
        <v>0</v>
      </c>
      <c r="AC8" s="12">
        <f t="shared" si="5"/>
        <v>0</v>
      </c>
      <c r="AD8" s="12">
        <f t="shared" si="5"/>
        <v>0</v>
      </c>
      <c r="AE8" s="12">
        <f t="shared" si="5"/>
        <v>0</v>
      </c>
      <c r="AF8" s="12">
        <f t="shared" si="5"/>
        <v>0</v>
      </c>
      <c r="AG8" s="12">
        <f t="shared" si="5"/>
        <v>0</v>
      </c>
      <c r="AH8" s="27">
        <f t="shared" si="5"/>
        <v>0</v>
      </c>
      <c r="AI8" s="12">
        <f t="shared" si="5"/>
        <v>0</v>
      </c>
      <c r="AJ8" s="12">
        <f t="shared" si="5"/>
        <v>0</v>
      </c>
      <c r="AK8" s="12">
        <f t="shared" si="5"/>
        <v>0</v>
      </c>
      <c r="AL8" s="12">
        <f t="shared" si="5"/>
        <v>0</v>
      </c>
      <c r="AM8" s="12">
        <f t="shared" si="5"/>
        <v>0</v>
      </c>
      <c r="AN8" s="12">
        <f t="shared" si="5"/>
        <v>0</v>
      </c>
      <c r="AO8" s="12">
        <f t="shared" si="5"/>
        <v>0</v>
      </c>
      <c r="AP8" s="12">
        <f t="shared" si="5"/>
        <v>0</v>
      </c>
      <c r="AQ8" s="12">
        <f t="shared" si="5"/>
        <v>19985.025917468371</v>
      </c>
      <c r="AR8" s="12">
        <f t="shared" si="5"/>
        <v>17330.292581525689</v>
      </c>
      <c r="AS8" s="12">
        <f t="shared" ref="AS8:BU8" si="6">AS10*$CE$8</f>
        <v>12137.650290129452</v>
      </c>
      <c r="AT8" s="12">
        <f t="shared" si="6"/>
        <v>14449.967338431576</v>
      </c>
      <c r="AU8" s="12">
        <f t="shared" si="6"/>
        <v>194512.59351440443</v>
      </c>
      <c r="AV8" s="12">
        <f t="shared" si="6"/>
        <v>25592.596180946697</v>
      </c>
      <c r="AW8" s="12">
        <f t="shared" si="6"/>
        <v>37488.540856271051</v>
      </c>
      <c r="AX8" s="12">
        <f t="shared" si="6"/>
        <v>37488.540856271051</v>
      </c>
      <c r="AY8" s="12">
        <f t="shared" si="6"/>
        <v>37488.540856271051</v>
      </c>
      <c r="AZ8" s="12">
        <f t="shared" si="6"/>
        <v>37488.540856271051</v>
      </c>
      <c r="BA8" s="12">
        <f t="shared" si="6"/>
        <v>37488.540856271051</v>
      </c>
      <c r="BB8" s="12">
        <f t="shared" si="6"/>
        <v>37488.540856271051</v>
      </c>
      <c r="BC8" s="12">
        <f t="shared" si="6"/>
        <v>86252.648643200024</v>
      </c>
      <c r="BD8" s="12">
        <f t="shared" si="6"/>
        <v>86252.648643200024</v>
      </c>
      <c r="BE8" s="12">
        <f t="shared" si="6"/>
        <v>86252.648643200024</v>
      </c>
      <c r="BF8" s="12">
        <f t="shared" si="6"/>
        <v>1944819.7746986244</v>
      </c>
      <c r="BG8" s="12">
        <f t="shared" si="6"/>
        <v>2122360.6056267973</v>
      </c>
      <c r="BH8" s="12">
        <f t="shared" si="6"/>
        <v>1968821.1422487709</v>
      </c>
      <c r="BI8" s="12">
        <f t="shared" si="6"/>
        <v>1968821.1422487709</v>
      </c>
      <c r="BJ8" s="12">
        <f t="shared" si="6"/>
        <v>1436202.6778911655</v>
      </c>
      <c r="BK8" s="12">
        <f t="shared" si="6"/>
        <v>836245.02924885892</v>
      </c>
      <c r="BL8" s="12">
        <f t="shared" si="6"/>
        <v>1068612.7504686555</v>
      </c>
      <c r="BM8" s="12">
        <f t="shared" si="6"/>
        <v>15612567.317217195</v>
      </c>
      <c r="BN8" s="12">
        <f t="shared" si="6"/>
        <v>802192.73654973391</v>
      </c>
      <c r="BO8" s="12">
        <f t="shared" si="6"/>
        <v>761775.5293274076</v>
      </c>
      <c r="BP8" s="12">
        <f t="shared" si="6"/>
        <v>1405824.3105370777</v>
      </c>
      <c r="BQ8" s="12">
        <f t="shared" si="6"/>
        <v>783984.24690108292</v>
      </c>
      <c r="BR8" s="12">
        <f t="shared" si="6"/>
        <v>828401.68204843346</v>
      </c>
      <c r="BS8" s="12">
        <f t="shared" si="6"/>
        <v>1391019.8416302653</v>
      </c>
      <c r="BT8" s="12">
        <f t="shared" si="6"/>
        <v>1391019.8416302653</v>
      </c>
      <c r="BU8" s="12">
        <f t="shared" si="6"/>
        <v>1391019.8416302653</v>
      </c>
      <c r="BV8" s="12">
        <f t="shared" ref="BV8:CC8" si="7">BV10*$CE$8</f>
        <v>1830263.3985617473</v>
      </c>
      <c r="BW8" s="12">
        <f t="shared" si="7"/>
        <v>1923602.05014565</v>
      </c>
      <c r="BX8" s="12">
        <f t="shared" si="7"/>
        <v>1585657.3163789858</v>
      </c>
      <c r="BY8" s="12">
        <f t="shared" si="7"/>
        <v>1390649.2263542307</v>
      </c>
      <c r="BZ8" s="12">
        <f t="shared" si="7"/>
        <v>997116.2296093069</v>
      </c>
      <c r="CA8" s="12">
        <f t="shared" si="7"/>
        <v>865201.36190251005</v>
      </c>
      <c r="CB8" s="12">
        <f t="shared" si="7"/>
        <v>3162.3151270333947</v>
      </c>
      <c r="CC8" s="12">
        <f t="shared" si="7"/>
        <v>3162.3151270333947</v>
      </c>
      <c r="CE8" s="12">
        <v>45080200</v>
      </c>
    </row>
    <row r="9" spans="1:85" x14ac:dyDescent="0.25">
      <c r="A9" s="20" t="s">
        <v>13</v>
      </c>
      <c r="AQ9" s="12">
        <f>AQ10*$CE$9</f>
        <v>12059.677198257597</v>
      </c>
      <c r="AR9" s="12">
        <f t="shared" ref="AR9:CC9" si="8">AR10*$CE$9</f>
        <v>10457.716449688407</v>
      </c>
      <c r="AS9" s="12">
        <f t="shared" si="8"/>
        <v>7324.2909490727961</v>
      </c>
      <c r="AT9" s="12">
        <f t="shared" si="8"/>
        <v>8719.6255009373108</v>
      </c>
      <c r="AU9" s="12">
        <f t="shared" si="8"/>
        <v>117375.83421041485</v>
      </c>
      <c r="AV9" s="12">
        <f t="shared" si="8"/>
        <v>15443.485031350636</v>
      </c>
      <c r="AW9" s="12">
        <f t="shared" si="8"/>
        <v>22621.922194514249</v>
      </c>
      <c r="AX9" s="12">
        <f t="shared" si="8"/>
        <v>22621.922194514249</v>
      </c>
      <c r="AY9" s="12">
        <f t="shared" si="8"/>
        <v>22621.922194514249</v>
      </c>
      <c r="AZ9" s="12">
        <f t="shared" si="8"/>
        <v>22621.922194514249</v>
      </c>
      <c r="BA9" s="12">
        <f t="shared" si="8"/>
        <v>22621.922194514249</v>
      </c>
      <c r="BB9" s="12">
        <f t="shared" si="8"/>
        <v>22621.922194514249</v>
      </c>
      <c r="BC9" s="12">
        <f t="shared" si="8"/>
        <v>52047.923501691883</v>
      </c>
      <c r="BD9" s="12">
        <f t="shared" si="8"/>
        <v>52047.923501691883</v>
      </c>
      <c r="BE9" s="12">
        <f t="shared" si="8"/>
        <v>52047.923501691883</v>
      </c>
      <c r="BF9" s="12">
        <f t="shared" si="8"/>
        <v>1173573.5939753302</v>
      </c>
      <c r="BG9" s="12">
        <f t="shared" si="8"/>
        <v>1280708.0615184887</v>
      </c>
      <c r="BH9" s="12">
        <f t="shared" si="8"/>
        <v>1188056.8749161121</v>
      </c>
      <c r="BI9" s="12">
        <f t="shared" si="8"/>
        <v>1188056.8749161121</v>
      </c>
      <c r="BJ9" s="12">
        <f t="shared" si="8"/>
        <v>866655.90318306861</v>
      </c>
      <c r="BK9" s="12">
        <f t="shared" si="8"/>
        <v>504620.06669572694</v>
      </c>
      <c r="BL9" s="12">
        <f t="shared" si="8"/>
        <v>644839.0346759517</v>
      </c>
      <c r="BM9" s="12">
        <f t="shared" si="8"/>
        <v>9421179.7802640479</v>
      </c>
      <c r="BN9" s="12">
        <f t="shared" si="8"/>
        <v>484071.69915755501</v>
      </c>
      <c r="BO9" s="12">
        <f t="shared" si="8"/>
        <v>459682.51525710773</v>
      </c>
      <c r="BP9" s="12">
        <f t="shared" si="8"/>
        <v>848324.51319071616</v>
      </c>
      <c r="BQ9" s="12">
        <f t="shared" si="8"/>
        <v>473084.04728572984</v>
      </c>
      <c r="BR9" s="12">
        <f t="shared" si="8"/>
        <v>499887.11134297401</v>
      </c>
      <c r="BS9" s="12">
        <f t="shared" si="8"/>
        <v>839390.96880377876</v>
      </c>
      <c r="BT9" s="12">
        <f t="shared" si="8"/>
        <v>839390.96880377876</v>
      </c>
      <c r="BU9" s="12">
        <f t="shared" si="8"/>
        <v>839390.96880377876</v>
      </c>
      <c r="BV9" s="12">
        <f t="shared" si="8"/>
        <v>1104446.1921436731</v>
      </c>
      <c r="BW9" s="12">
        <f t="shared" si="8"/>
        <v>1160770.0624689357</v>
      </c>
      <c r="BX9" s="12">
        <f t="shared" si="8"/>
        <v>956842.16080358007</v>
      </c>
      <c r="BY9" s="12">
        <f t="shared" si="8"/>
        <v>839167.32633205131</v>
      </c>
      <c r="BZ9" s="12">
        <f t="shared" si="8"/>
        <v>601695.48480401537</v>
      </c>
      <c r="CA9" s="12">
        <f t="shared" si="8"/>
        <v>522093.35024764709</v>
      </c>
      <c r="CB9" s="12">
        <f t="shared" si="8"/>
        <v>1908.2536989784746</v>
      </c>
      <c r="CC9" s="12">
        <f t="shared" si="8"/>
        <v>1908.2536989784746</v>
      </c>
      <c r="CE9" s="12">
        <v>27203000</v>
      </c>
    </row>
    <row r="10" spans="1:85" s="13" customFormat="1" x14ac:dyDescent="0.25">
      <c r="A10" s="19"/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28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4.433215894665146E-4</v>
      </c>
      <c r="AR10" s="13">
        <v>3.8443246883389356E-4</v>
      </c>
      <c r="AS10" s="13">
        <v>2.6924570632183201E-4</v>
      </c>
      <c r="AT10" s="13">
        <v>3.2053911336754441E-4</v>
      </c>
      <c r="AU10" s="13">
        <v>4.3148121240456881E-3</v>
      </c>
      <c r="AV10" s="13">
        <v>5.6771256961918304E-4</v>
      </c>
      <c r="AW10" s="13">
        <v>8.3159659576202076E-4</v>
      </c>
      <c r="AX10" s="13">
        <v>8.3159659576202076E-4</v>
      </c>
      <c r="AY10" s="13">
        <v>8.3159659576202076E-4</v>
      </c>
      <c r="AZ10" s="13">
        <v>8.3159659576202076E-4</v>
      </c>
      <c r="BA10" s="13">
        <v>8.3159659576202076E-4</v>
      </c>
      <c r="BB10" s="13">
        <v>8.3159659576202076E-4</v>
      </c>
      <c r="BC10" s="13">
        <v>1.9133155718741271E-3</v>
      </c>
      <c r="BD10" s="13">
        <v>1.9133155718741271E-3</v>
      </c>
      <c r="BE10" s="13">
        <v>1.9133155718741271E-3</v>
      </c>
      <c r="BF10" s="13">
        <v>4.3141329778896821E-2</v>
      </c>
      <c r="BG10" s="13">
        <v>4.7079662593040791E-2</v>
      </c>
      <c r="BH10" s="13">
        <v>4.367374462067096E-2</v>
      </c>
      <c r="BI10" s="13">
        <v>4.367374462067096E-2</v>
      </c>
      <c r="BJ10" s="13">
        <v>3.1858835539575366E-2</v>
      </c>
      <c r="BK10" s="13">
        <v>1.8550162360611952E-2</v>
      </c>
      <c r="BL10" s="13">
        <v>2.3704702962024472E-2</v>
      </c>
      <c r="BM10" s="13">
        <v>0.34632870566717083</v>
      </c>
      <c r="BN10" s="13">
        <v>1.7794790984727971E-2</v>
      </c>
      <c r="BO10" s="13">
        <v>1.68982286974638E-2</v>
      </c>
      <c r="BP10" s="13">
        <v>3.1184961702412094E-2</v>
      </c>
      <c r="BQ10" s="13">
        <v>1.7390877744577062E-2</v>
      </c>
      <c r="BR10" s="13">
        <v>1.8376175838803587E-2</v>
      </c>
      <c r="BS10" s="13">
        <v>3.0856558791448691E-2</v>
      </c>
      <c r="BT10" s="13">
        <v>3.0856558791448691E-2</v>
      </c>
      <c r="BU10" s="13">
        <v>3.0856558791448691E-2</v>
      </c>
      <c r="BV10" s="13">
        <v>4.0600161458062459E-2</v>
      </c>
      <c r="BW10" s="13">
        <v>4.2670663620517434E-2</v>
      </c>
      <c r="BX10" s="13">
        <v>3.5174141116920195E-2</v>
      </c>
      <c r="BY10" s="13">
        <v>3.0848337548507566E-2</v>
      </c>
      <c r="BZ10" s="13">
        <v>2.2118717965077948E-2</v>
      </c>
      <c r="CA10" s="13">
        <v>1.9192491646055476E-2</v>
      </c>
      <c r="CB10" s="13">
        <v>7.0148649008509159E-5</v>
      </c>
      <c r="CC10" s="13">
        <v>7.0148649008509159E-5</v>
      </c>
    </row>
    <row r="12" spans="1:85" x14ac:dyDescent="0.25">
      <c r="A12" s="20" t="s">
        <v>20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 t="shared" ref="M12:AR12" si="9">M10*$CE$12</f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30">
        <f t="shared" si="9"/>
        <v>0</v>
      </c>
      <c r="AI12" s="8">
        <f t="shared" si="9"/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8">
        <f t="shared" si="9"/>
        <v>0</v>
      </c>
      <c r="AP12" s="8">
        <f t="shared" si="9"/>
        <v>0</v>
      </c>
      <c r="AQ12" s="8">
        <f t="shared" si="9"/>
        <v>2030.0630990225477</v>
      </c>
      <c r="AR12" s="8">
        <f t="shared" si="9"/>
        <v>1760.3973900413225</v>
      </c>
      <c r="AS12" s="8">
        <f t="shared" ref="AS12:CC12" si="10">AS10*$CE$12</f>
        <v>1232.9329000917028</v>
      </c>
      <c r="AT12" s="8">
        <f t="shared" si="10"/>
        <v>1467.8162338629063</v>
      </c>
      <c r="AU12" s="8">
        <f t="shared" si="10"/>
        <v>19758.435141363381</v>
      </c>
      <c r="AV12" s="8">
        <f t="shared" si="10"/>
        <v>2599.6756436384289</v>
      </c>
      <c r="AW12" s="8">
        <f t="shared" si="10"/>
        <v>3808.0562788759989</v>
      </c>
      <c r="AX12" s="8">
        <f t="shared" si="10"/>
        <v>3808.0562788759989</v>
      </c>
      <c r="AY12" s="8">
        <f t="shared" si="10"/>
        <v>3808.0562788759989</v>
      </c>
      <c r="AZ12" s="8">
        <f t="shared" si="10"/>
        <v>3808.0562788759989</v>
      </c>
      <c r="BA12" s="8">
        <f t="shared" si="10"/>
        <v>3808.0562788759989</v>
      </c>
      <c r="BB12" s="8">
        <f t="shared" si="10"/>
        <v>3808.0562788759989</v>
      </c>
      <c r="BC12" s="8">
        <f t="shared" si="10"/>
        <v>8761.4757131972929</v>
      </c>
      <c r="BD12" s="8">
        <f t="shared" si="10"/>
        <v>8761.4757131972929</v>
      </c>
      <c r="BE12" s="8">
        <f t="shared" si="10"/>
        <v>8761.4757131972929</v>
      </c>
      <c r="BF12" s="8">
        <f t="shared" si="10"/>
        <v>197553.2518781519</v>
      </c>
      <c r="BG12" s="8">
        <f t="shared" si="10"/>
        <v>215587.70882234091</v>
      </c>
      <c r="BH12" s="8">
        <f t="shared" si="10"/>
        <v>199991.29177816727</v>
      </c>
      <c r="BI12" s="8">
        <f t="shared" si="10"/>
        <v>199991.29177816727</v>
      </c>
      <c r="BJ12" s="8">
        <f t="shared" si="10"/>
        <v>145888.33015001446</v>
      </c>
      <c r="BK12" s="8">
        <f t="shared" si="10"/>
        <v>84945.107533500224</v>
      </c>
      <c r="BL12" s="8">
        <f t="shared" si="10"/>
        <v>108548.83655543505</v>
      </c>
      <c r="BM12" s="8">
        <f t="shared" si="10"/>
        <v>1585912.2186068711</v>
      </c>
      <c r="BN12" s="8">
        <f t="shared" si="10"/>
        <v>81486.102619967161</v>
      </c>
      <c r="BO12" s="8">
        <f t="shared" si="10"/>
        <v>77380.554731941898</v>
      </c>
      <c r="BP12" s="8">
        <f t="shared" si="10"/>
        <v>142802.51966226418</v>
      </c>
      <c r="BQ12" s="8">
        <f t="shared" si="10"/>
        <v>79636.49866762248</v>
      </c>
      <c r="BR12" s="8">
        <f t="shared" si="10"/>
        <v>84148.386538983614</v>
      </c>
      <c r="BS12" s="8">
        <f t="shared" si="10"/>
        <v>141298.69343994855</v>
      </c>
      <c r="BT12" s="8">
        <f t="shared" si="10"/>
        <v>141298.69343994855</v>
      </c>
      <c r="BU12" s="8">
        <f t="shared" si="10"/>
        <v>141298.69343994855</v>
      </c>
      <c r="BV12" s="8">
        <f t="shared" si="10"/>
        <v>185916.70595053566</v>
      </c>
      <c r="BW12" s="8">
        <f t="shared" si="10"/>
        <v>195397.97222837326</v>
      </c>
      <c r="BX12" s="8">
        <f t="shared" si="10"/>
        <v>161069.81391815323</v>
      </c>
      <c r="BY12" s="8">
        <f t="shared" si="10"/>
        <v>141261.04663383888</v>
      </c>
      <c r="BZ12" s="8">
        <f t="shared" si="10"/>
        <v>101286.27661158255</v>
      </c>
      <c r="CA12" s="8">
        <f t="shared" si="10"/>
        <v>87886.468863025337</v>
      </c>
      <c r="CB12" s="8">
        <f t="shared" si="10"/>
        <v>321.22546517490423</v>
      </c>
      <c r="CC12" s="8">
        <f t="shared" si="10"/>
        <v>321.22546517490423</v>
      </c>
      <c r="CD12" s="8"/>
      <c r="CE12" s="8">
        <v>4579211</v>
      </c>
    </row>
    <row r="14" spans="1:85" ht="15.75" thickBot="1" x14ac:dyDescent="0.3">
      <c r="A14" s="20" t="s">
        <v>3</v>
      </c>
      <c r="C14" s="2">
        <f t="shared" ref="C14:AH14" si="11">SUM(C4:C13)</f>
        <v>4468849</v>
      </c>
      <c r="D14" s="2">
        <f t="shared" si="11"/>
        <v>32339.75</v>
      </c>
      <c r="E14" s="2">
        <f t="shared" si="11"/>
        <v>417165</v>
      </c>
      <c r="F14" s="2">
        <f t="shared" si="11"/>
        <v>451684</v>
      </c>
      <c r="G14" s="2">
        <f t="shared" si="11"/>
        <v>537170.69333333336</v>
      </c>
      <c r="H14" s="2">
        <f t="shared" si="11"/>
        <v>537170.69333333336</v>
      </c>
      <c r="I14" s="2">
        <f t="shared" si="11"/>
        <v>537170.69333333336</v>
      </c>
      <c r="J14" s="2">
        <f t="shared" si="11"/>
        <v>634395.20838461537</v>
      </c>
      <c r="K14" s="2">
        <f t="shared" si="11"/>
        <v>634395.20838461537</v>
      </c>
      <c r="L14" s="2">
        <f t="shared" si="11"/>
        <v>634395.20838461537</v>
      </c>
      <c r="M14" s="2">
        <f t="shared" si="11"/>
        <v>544826.13966666663</v>
      </c>
      <c r="N14" s="2">
        <f t="shared" si="11"/>
        <v>560235.58626666665</v>
      </c>
      <c r="O14" s="2">
        <f t="shared" si="11"/>
        <v>567940.3095666666</v>
      </c>
      <c r="P14" s="2">
        <f t="shared" si="11"/>
        <v>538562.97733333299</v>
      </c>
      <c r="Q14" s="2">
        <f t="shared" si="11"/>
        <v>451922.79933333333</v>
      </c>
      <c r="R14" s="2">
        <f t="shared" si="11"/>
        <v>451922.79933333333</v>
      </c>
      <c r="S14" s="2">
        <f t="shared" si="11"/>
        <v>473559.288</v>
      </c>
      <c r="T14" s="2">
        <f t="shared" si="11"/>
        <v>524924.11</v>
      </c>
      <c r="U14" s="2">
        <f t="shared" si="11"/>
        <v>923001.48050000006</v>
      </c>
      <c r="V14" s="2">
        <f t="shared" si="11"/>
        <v>967966.24586666666</v>
      </c>
      <c r="W14" s="2">
        <f t="shared" si="11"/>
        <v>1011626.3445666666</v>
      </c>
      <c r="X14" s="2">
        <f t="shared" si="11"/>
        <v>1055286.4432666667</v>
      </c>
      <c r="Y14" s="2">
        <f t="shared" si="11"/>
        <v>1093874.8753</v>
      </c>
      <c r="Z14" s="2">
        <f t="shared" si="11"/>
        <v>1137534.9739999999</v>
      </c>
      <c r="AA14" s="2">
        <f t="shared" si="11"/>
        <v>1181195.0727000001</v>
      </c>
      <c r="AB14" s="2">
        <f t="shared" si="11"/>
        <v>2369321.3057831181</v>
      </c>
      <c r="AC14" s="2">
        <f t="shared" si="11"/>
        <v>2715052.1454543346</v>
      </c>
      <c r="AD14" s="2">
        <f t="shared" si="11"/>
        <v>8068825.176309146</v>
      </c>
      <c r="AE14" s="2">
        <f t="shared" si="11"/>
        <v>4871148.8545751497</v>
      </c>
      <c r="AF14" s="2">
        <f t="shared" si="11"/>
        <v>6810203.1305965176</v>
      </c>
      <c r="AG14" s="2">
        <f t="shared" si="11"/>
        <v>2648402.813806281</v>
      </c>
      <c r="AH14" s="31">
        <f t="shared" si="11"/>
        <v>7124573.8627835149</v>
      </c>
      <c r="AI14" s="2">
        <f t="shared" ref="AI14:BC14" si="12">SUM(AI4:AI13)</f>
        <v>5373641.0102011068</v>
      </c>
      <c r="AJ14" s="2">
        <f t="shared" si="12"/>
        <v>9242851.5941078998</v>
      </c>
      <c r="AK14" s="2">
        <f t="shared" si="12"/>
        <v>7035055.483042934</v>
      </c>
      <c r="AL14" s="2">
        <f t="shared" si="12"/>
        <v>4331020.4837949518</v>
      </c>
      <c r="AM14" s="2">
        <f t="shared" si="12"/>
        <v>2533628.4048168138</v>
      </c>
      <c r="AN14" s="2">
        <f t="shared" si="12"/>
        <v>9034505.3969078865</v>
      </c>
      <c r="AO14" s="2">
        <f t="shared" si="12"/>
        <v>8002151.0710805869</v>
      </c>
      <c r="AP14" s="2">
        <f t="shared" si="12"/>
        <v>13406146.801131094</v>
      </c>
      <c r="AQ14" s="2">
        <f t="shared" si="12"/>
        <v>16207921.013343738</v>
      </c>
      <c r="AR14" s="2">
        <f t="shared" si="12"/>
        <v>15426727.71847236</v>
      </c>
      <c r="AS14" s="2">
        <f t="shared" si="12"/>
        <v>28147865.706615325</v>
      </c>
      <c r="AT14" s="2">
        <f t="shared" si="12"/>
        <v>6045652.7331027389</v>
      </c>
      <c r="AU14" s="2">
        <f t="shared" si="12"/>
        <v>3877093.3239825945</v>
      </c>
      <c r="AV14" s="2">
        <f t="shared" si="12"/>
        <v>11654963.400092091</v>
      </c>
      <c r="AW14" s="2">
        <f t="shared" si="12"/>
        <v>13879639.115156991</v>
      </c>
      <c r="AX14" s="2">
        <f t="shared" si="12"/>
        <v>12794783.404563928</v>
      </c>
      <c r="AY14" s="2">
        <f t="shared" si="12"/>
        <v>13678593.980607254</v>
      </c>
      <c r="AZ14" s="2">
        <f t="shared" si="12"/>
        <v>14845345.339876892</v>
      </c>
      <c r="BA14" s="2">
        <f t="shared" si="12"/>
        <v>13604048.049255861</v>
      </c>
      <c r="BB14" s="2">
        <f t="shared" si="12"/>
        <v>8884796.1528419461</v>
      </c>
      <c r="BC14" s="2">
        <f t="shared" si="12"/>
        <v>12356578.161419317</v>
      </c>
      <c r="BD14" s="2">
        <f t="shared" ref="BD14:CC14" si="13">SUM(BD4:BD13)</f>
        <v>19143486.291055467</v>
      </c>
      <c r="BE14" s="2">
        <f t="shared" si="13"/>
        <v>16826466.236314524</v>
      </c>
      <c r="BF14" s="2">
        <f t="shared" si="13"/>
        <v>16777710.736625098</v>
      </c>
      <c r="BG14" s="2">
        <f t="shared" si="13"/>
        <v>15510709.702987956</v>
      </c>
      <c r="BH14" s="2">
        <f t="shared" si="13"/>
        <v>20294393.878314327</v>
      </c>
      <c r="BI14" s="2">
        <f t="shared" si="13"/>
        <v>18613098.526819181</v>
      </c>
      <c r="BJ14" s="2">
        <f t="shared" si="13"/>
        <v>17797057.939086664</v>
      </c>
      <c r="BK14" s="2">
        <f t="shared" si="13"/>
        <v>17182531.910077065</v>
      </c>
      <c r="BL14" s="2">
        <f t="shared" si="13"/>
        <v>15119456.133703474</v>
      </c>
      <c r="BM14" s="2">
        <f t="shared" si="13"/>
        <v>35823768.953467898</v>
      </c>
      <c r="BN14" s="2">
        <f t="shared" si="13"/>
        <v>8484283.8528337888</v>
      </c>
      <c r="BO14" s="2">
        <f t="shared" si="13"/>
        <v>8909707.2275023255</v>
      </c>
      <c r="BP14" s="2">
        <f t="shared" si="13"/>
        <v>14263798.432703482</v>
      </c>
      <c r="BQ14" s="2">
        <f t="shared" si="13"/>
        <v>6120318.8630392086</v>
      </c>
      <c r="BR14" s="2">
        <f t="shared" si="13"/>
        <v>6086648.0123021929</v>
      </c>
      <c r="BS14" s="2">
        <f t="shared" si="13"/>
        <v>7617838.568063884</v>
      </c>
      <c r="BT14" s="2">
        <f t="shared" si="13"/>
        <v>13091546.52812941</v>
      </c>
      <c r="BU14" s="2">
        <f t="shared" si="13"/>
        <v>13466408.882576296</v>
      </c>
      <c r="BV14" s="2">
        <f t="shared" si="13"/>
        <v>13090157.450527102</v>
      </c>
      <c r="BW14" s="2">
        <f t="shared" si="13"/>
        <v>12836166.889830066</v>
      </c>
      <c r="BX14" s="2">
        <f t="shared" si="13"/>
        <v>10009607.457976921</v>
      </c>
      <c r="BY14" s="2">
        <f t="shared" si="13"/>
        <v>7590160.692048966</v>
      </c>
      <c r="BZ14" s="2">
        <f t="shared" si="13"/>
        <v>4449321.3955339864</v>
      </c>
      <c r="CA14" s="2">
        <f t="shared" si="13"/>
        <v>4295803.9286723407</v>
      </c>
      <c r="CB14" s="2">
        <f t="shared" si="13"/>
        <v>2831151.005028002</v>
      </c>
      <c r="CC14" s="2">
        <f t="shared" si="13"/>
        <v>2323453.4290280021</v>
      </c>
      <c r="CD14" s="2">
        <f>SUM(CD4:CD13)</f>
        <v>0</v>
      </c>
      <c r="CE14" s="2">
        <f>CE12+CE9+CE8+CE5+CE4</f>
        <v>613894696.67615378</v>
      </c>
    </row>
    <row r="15" spans="1:85" ht="15.75" thickTop="1" x14ac:dyDescent="0.25"/>
    <row r="17" spans="1:83" x14ac:dyDescent="0.25">
      <c r="A17" s="20" t="s">
        <v>15</v>
      </c>
      <c r="C17" s="12">
        <f>C14*0.51</f>
        <v>2279112.9900000002</v>
      </c>
      <c r="D17" s="12">
        <f t="shared" ref="D17:BO17" si="14">D14*0.51</f>
        <v>16493.272499999999</v>
      </c>
      <c r="E17" s="12">
        <f t="shared" si="14"/>
        <v>212754.15</v>
      </c>
      <c r="F17" s="12">
        <f t="shared" si="14"/>
        <v>230358.84</v>
      </c>
      <c r="G17" s="12">
        <f t="shared" si="14"/>
        <v>273957.05360000004</v>
      </c>
      <c r="H17" s="12">
        <f t="shared" si="14"/>
        <v>273957.05360000004</v>
      </c>
      <c r="I17" s="12">
        <f t="shared" si="14"/>
        <v>273957.05360000004</v>
      </c>
      <c r="J17" s="12">
        <f t="shared" si="14"/>
        <v>323541.55627615383</v>
      </c>
      <c r="K17" s="12">
        <f t="shared" si="14"/>
        <v>323541.55627615383</v>
      </c>
      <c r="L17" s="12">
        <f t="shared" si="14"/>
        <v>323541.55627615383</v>
      </c>
      <c r="M17" s="12">
        <f t="shared" si="14"/>
        <v>277861.33123000001</v>
      </c>
      <c r="N17" s="12">
        <f t="shared" si="14"/>
        <v>285720.148996</v>
      </c>
      <c r="O17" s="12">
        <f t="shared" si="14"/>
        <v>289649.55787899997</v>
      </c>
      <c r="P17" s="12">
        <f t="shared" si="14"/>
        <v>274667.11843999982</v>
      </c>
      <c r="Q17" s="12">
        <f t="shared" si="14"/>
        <v>230480.62766</v>
      </c>
      <c r="R17" s="12">
        <f t="shared" si="14"/>
        <v>230480.62766</v>
      </c>
      <c r="S17" s="12">
        <f t="shared" si="14"/>
        <v>241515.23688000001</v>
      </c>
      <c r="T17" s="12">
        <f t="shared" si="14"/>
        <v>267711.29609999998</v>
      </c>
      <c r="U17" s="12">
        <f t="shared" si="14"/>
        <v>470730.75505500002</v>
      </c>
      <c r="V17" s="12">
        <f t="shared" si="14"/>
        <v>493662.78539199999</v>
      </c>
      <c r="W17" s="12">
        <f t="shared" si="14"/>
        <v>515929.43572900002</v>
      </c>
      <c r="X17" s="12">
        <f t="shared" si="14"/>
        <v>538196.08606600005</v>
      </c>
      <c r="Y17" s="12">
        <f t="shared" si="14"/>
        <v>557876.18640300003</v>
      </c>
      <c r="Z17" s="12">
        <f t="shared" si="14"/>
        <v>580142.83673999994</v>
      </c>
      <c r="AA17" s="12">
        <f t="shared" si="14"/>
        <v>602409.48707700009</v>
      </c>
      <c r="AB17" s="12">
        <f t="shared" si="14"/>
        <v>1208353.8659493902</v>
      </c>
      <c r="AC17" s="12">
        <f t="shared" si="14"/>
        <v>1384676.5941817106</v>
      </c>
      <c r="AD17" s="12">
        <f t="shared" si="14"/>
        <v>4115100.8399176644</v>
      </c>
      <c r="AE17" s="12">
        <f t="shared" si="14"/>
        <v>2484285.9158333265</v>
      </c>
      <c r="AF17" s="12">
        <f t="shared" si="14"/>
        <v>3473203.5966042238</v>
      </c>
      <c r="AG17" s="12">
        <f t="shared" si="14"/>
        <v>1350685.4350412034</v>
      </c>
      <c r="AH17" s="27">
        <f t="shared" si="14"/>
        <v>3633532.6700195926</v>
      </c>
      <c r="AI17" s="12">
        <f t="shared" si="14"/>
        <v>2740556.9152025646</v>
      </c>
      <c r="AJ17" s="12">
        <f t="shared" si="14"/>
        <v>4713854.3129950287</v>
      </c>
      <c r="AK17" s="12">
        <f t="shared" si="14"/>
        <v>3587878.2963518966</v>
      </c>
      <c r="AL17" s="12">
        <f t="shared" si="14"/>
        <v>2208820.4467354254</v>
      </c>
      <c r="AM17" s="12">
        <f t="shared" si="14"/>
        <v>1292150.4864565751</v>
      </c>
      <c r="AN17" s="12">
        <f t="shared" si="14"/>
        <v>4607597.7524230219</v>
      </c>
      <c r="AO17" s="12">
        <f t="shared" si="14"/>
        <v>4081097.0462510996</v>
      </c>
      <c r="AP17" s="12">
        <f t="shared" si="14"/>
        <v>6837134.8685768582</v>
      </c>
      <c r="AQ17" s="12">
        <f t="shared" si="14"/>
        <v>8266039.7168053063</v>
      </c>
      <c r="AR17" s="12">
        <f t="shared" si="14"/>
        <v>7867631.1364209037</v>
      </c>
      <c r="AS17" s="12">
        <f t="shared" si="14"/>
        <v>14355411.510373816</v>
      </c>
      <c r="AT17" s="12">
        <f t="shared" si="14"/>
        <v>3083282.8938823971</v>
      </c>
      <c r="AU17" s="12">
        <f t="shared" si="14"/>
        <v>1977317.5952311233</v>
      </c>
      <c r="AV17" s="12">
        <f t="shared" si="14"/>
        <v>5944031.3340469664</v>
      </c>
      <c r="AW17" s="12">
        <f t="shared" si="14"/>
        <v>7078615.9487300655</v>
      </c>
      <c r="AX17" s="12">
        <f t="shared" si="14"/>
        <v>6525339.5363276033</v>
      </c>
      <c r="AY17" s="12">
        <f t="shared" si="14"/>
        <v>6976082.9301097002</v>
      </c>
      <c r="AZ17" s="12">
        <f t="shared" si="14"/>
        <v>7571126.1233372148</v>
      </c>
      <c r="BA17" s="12">
        <f t="shared" si="14"/>
        <v>6938064.5051204888</v>
      </c>
      <c r="BB17" s="12">
        <f t="shared" si="14"/>
        <v>4531246.0379493926</v>
      </c>
      <c r="BC17" s="12">
        <f t="shared" si="14"/>
        <v>6301854.8623238523</v>
      </c>
      <c r="BD17" s="12">
        <f t="shared" si="14"/>
        <v>9763178.0084382892</v>
      </c>
      <c r="BE17" s="12">
        <f t="shared" si="14"/>
        <v>8581497.7805204075</v>
      </c>
      <c r="BF17" s="12">
        <f t="shared" si="14"/>
        <v>8556632.4756787997</v>
      </c>
      <c r="BG17" s="12">
        <f t="shared" si="14"/>
        <v>7910461.9485238576</v>
      </c>
      <c r="BH17" s="12">
        <f t="shared" si="14"/>
        <v>10350140.877940306</v>
      </c>
      <c r="BI17" s="12">
        <f t="shared" si="14"/>
        <v>9492680.2486777827</v>
      </c>
      <c r="BJ17" s="12">
        <f t="shared" si="14"/>
        <v>9076499.5489341989</v>
      </c>
      <c r="BK17" s="12">
        <f t="shared" si="14"/>
        <v>8763091.2741393037</v>
      </c>
      <c r="BL17" s="12">
        <f t="shared" si="14"/>
        <v>7710922.6281887721</v>
      </c>
      <c r="BM17" s="12">
        <f t="shared" si="14"/>
        <v>18270122.166268628</v>
      </c>
      <c r="BN17" s="12">
        <f t="shared" si="14"/>
        <v>4326984.7649452323</v>
      </c>
      <c r="BO17" s="12">
        <f t="shared" si="14"/>
        <v>4543950.6860261858</v>
      </c>
      <c r="BP17" s="12">
        <f t="shared" ref="BP17:CE17" si="15">BP14*0.51</f>
        <v>7274537.200678776</v>
      </c>
      <c r="BQ17" s="12">
        <f t="shared" si="15"/>
        <v>3121362.6201499966</v>
      </c>
      <c r="BR17" s="12">
        <f t="shared" si="15"/>
        <v>3104190.4862741185</v>
      </c>
      <c r="BS17" s="12">
        <f t="shared" si="15"/>
        <v>3885097.6697125807</v>
      </c>
      <c r="BT17" s="12">
        <f t="shared" si="15"/>
        <v>6676688.7293459997</v>
      </c>
      <c r="BU17" s="12">
        <f t="shared" si="15"/>
        <v>6867868.5301139113</v>
      </c>
      <c r="BV17" s="12">
        <f t="shared" si="15"/>
        <v>6675980.2997688223</v>
      </c>
      <c r="BW17" s="12">
        <f t="shared" si="15"/>
        <v>6546445.1138133341</v>
      </c>
      <c r="BX17" s="12">
        <f t="shared" si="15"/>
        <v>5104899.80356823</v>
      </c>
      <c r="BY17" s="12">
        <f t="shared" si="15"/>
        <v>3870981.9529449726</v>
      </c>
      <c r="BZ17" s="12">
        <f t="shared" si="15"/>
        <v>2269153.9117223332</v>
      </c>
      <c r="CA17" s="12">
        <f t="shared" si="15"/>
        <v>2190860.0036228937</v>
      </c>
      <c r="CB17" s="12">
        <f t="shared" si="15"/>
        <v>1443887.012564281</v>
      </c>
      <c r="CC17" s="12">
        <f t="shared" si="15"/>
        <v>1184961.248804281</v>
      </c>
      <c r="CD17" s="12">
        <f t="shared" si="15"/>
        <v>0</v>
      </c>
      <c r="CE17" s="12">
        <f t="shared" si="15"/>
        <v>313086295.30483842</v>
      </c>
    </row>
    <row r="19" spans="1:83" x14ac:dyDescent="0.25">
      <c r="A19" s="20" t="s">
        <v>14</v>
      </c>
      <c r="C19" s="8">
        <f t="shared" ref="C19:BJ19" si="16">C14-C17</f>
        <v>2189736.0099999998</v>
      </c>
      <c r="D19" s="8">
        <f t="shared" si="16"/>
        <v>15846.477500000001</v>
      </c>
      <c r="E19" s="8">
        <f t="shared" si="16"/>
        <v>204410.85</v>
      </c>
      <c r="F19" s="8">
        <f t="shared" si="16"/>
        <v>221325.16</v>
      </c>
      <c r="G19" s="8">
        <f t="shared" si="16"/>
        <v>263213.63973333332</v>
      </c>
      <c r="H19" s="8">
        <f t="shared" si="16"/>
        <v>263213.63973333332</v>
      </c>
      <c r="I19" s="8">
        <f t="shared" si="16"/>
        <v>263213.63973333332</v>
      </c>
      <c r="J19" s="8">
        <f t="shared" si="16"/>
        <v>310853.65210846154</v>
      </c>
      <c r="K19" s="8">
        <f t="shared" si="16"/>
        <v>310853.65210846154</v>
      </c>
      <c r="L19" s="8">
        <f t="shared" si="16"/>
        <v>310853.65210846154</v>
      </c>
      <c r="M19" s="8">
        <f t="shared" si="16"/>
        <v>266964.80843666662</v>
      </c>
      <c r="N19" s="8">
        <f t="shared" si="16"/>
        <v>274515.43727066665</v>
      </c>
      <c r="O19" s="8">
        <f t="shared" si="16"/>
        <v>278290.75168766663</v>
      </c>
      <c r="P19" s="8">
        <f t="shared" si="16"/>
        <v>263895.85889333318</v>
      </c>
      <c r="Q19" s="8">
        <f t="shared" si="16"/>
        <v>221442.17167333333</v>
      </c>
      <c r="R19" s="8">
        <f t="shared" si="16"/>
        <v>221442.17167333333</v>
      </c>
      <c r="S19" s="8">
        <f t="shared" si="16"/>
        <v>232044.05111999999</v>
      </c>
      <c r="T19" s="8">
        <f t="shared" si="16"/>
        <v>257212.81390000001</v>
      </c>
      <c r="U19" s="8">
        <f t="shared" si="16"/>
        <v>452270.72544500005</v>
      </c>
      <c r="V19" s="8">
        <f t="shared" si="16"/>
        <v>474303.46047466667</v>
      </c>
      <c r="W19" s="8">
        <f t="shared" si="16"/>
        <v>495696.90883766662</v>
      </c>
      <c r="X19" s="8">
        <f t="shared" si="16"/>
        <v>517090.35720066668</v>
      </c>
      <c r="Y19" s="8">
        <f t="shared" si="16"/>
        <v>535998.68889699993</v>
      </c>
      <c r="Z19" s="8">
        <f t="shared" si="16"/>
        <v>557392.13725999999</v>
      </c>
      <c r="AA19" s="8">
        <f t="shared" si="16"/>
        <v>578785.58562300005</v>
      </c>
      <c r="AB19" s="8">
        <f t="shared" si="16"/>
        <v>1160967.4398337279</v>
      </c>
      <c r="AC19" s="8">
        <f t="shared" si="16"/>
        <v>1330375.5512726239</v>
      </c>
      <c r="AD19" s="8">
        <f t="shared" si="16"/>
        <v>3953724.3363914816</v>
      </c>
      <c r="AE19" s="8">
        <f t="shared" si="16"/>
        <v>2386862.9387418232</v>
      </c>
      <c r="AF19" s="8">
        <f t="shared" si="16"/>
        <v>3336999.5339922938</v>
      </c>
      <c r="AG19" s="8">
        <f t="shared" si="16"/>
        <v>1297717.3787650776</v>
      </c>
      <c r="AH19" s="30">
        <f t="shared" si="16"/>
        <v>3491041.1927639223</v>
      </c>
      <c r="AI19" s="8">
        <f t="shared" si="16"/>
        <v>2633084.0949985422</v>
      </c>
      <c r="AJ19" s="8">
        <f t="shared" si="16"/>
        <v>4528997.2811128711</v>
      </c>
      <c r="AK19" s="8">
        <f t="shared" si="16"/>
        <v>3447177.1866910374</v>
      </c>
      <c r="AL19" s="8">
        <f t="shared" si="16"/>
        <v>2122200.0370595264</v>
      </c>
      <c r="AM19" s="8">
        <f t="shared" si="16"/>
        <v>1241477.9183602387</v>
      </c>
      <c r="AN19" s="8">
        <f t="shared" si="16"/>
        <v>4426907.6444848645</v>
      </c>
      <c r="AO19" s="8">
        <f t="shared" si="16"/>
        <v>3921054.0248294873</v>
      </c>
      <c r="AP19" s="8">
        <f t="shared" si="16"/>
        <v>6569011.9325542357</v>
      </c>
      <c r="AQ19" s="8">
        <f t="shared" si="16"/>
        <v>7941881.2965384321</v>
      </c>
      <c r="AR19" s="8">
        <f t="shared" si="16"/>
        <v>7559096.582051456</v>
      </c>
      <c r="AS19" s="8">
        <f t="shared" si="16"/>
        <v>13792454.196241509</v>
      </c>
      <c r="AT19" s="8">
        <f t="shared" si="16"/>
        <v>2962369.8392203418</v>
      </c>
      <c r="AU19" s="8">
        <f t="shared" si="16"/>
        <v>1899775.7287514713</v>
      </c>
      <c r="AV19" s="8">
        <f t="shared" si="16"/>
        <v>5710932.066045125</v>
      </c>
      <c r="AW19" s="8">
        <f t="shared" si="16"/>
        <v>6801023.1664269259</v>
      </c>
      <c r="AX19" s="8">
        <f t="shared" si="16"/>
        <v>6269443.8682363247</v>
      </c>
      <c r="AY19" s="8">
        <f t="shared" si="16"/>
        <v>6702511.0504975542</v>
      </c>
      <c r="AZ19" s="8">
        <f t="shared" si="16"/>
        <v>7274219.2165396772</v>
      </c>
      <c r="BA19" s="8">
        <f t="shared" si="16"/>
        <v>6665983.5441353722</v>
      </c>
      <c r="BB19" s="8">
        <f t="shared" si="16"/>
        <v>4353550.1148925535</v>
      </c>
      <c r="BC19" s="8">
        <f t="shared" si="16"/>
        <v>6054723.2990954649</v>
      </c>
      <c r="BD19" s="8">
        <f t="shared" si="16"/>
        <v>9380308.2826171778</v>
      </c>
      <c r="BE19" s="8">
        <f t="shared" si="16"/>
        <v>8244968.4557941165</v>
      </c>
      <c r="BF19" s="8">
        <f t="shared" si="16"/>
        <v>8221078.260946298</v>
      </c>
      <c r="BG19" s="8">
        <f t="shared" si="16"/>
        <v>7600247.7544640983</v>
      </c>
      <c r="BH19" s="8">
        <f t="shared" si="16"/>
        <v>9944253.000374021</v>
      </c>
      <c r="BI19" s="8">
        <f t="shared" si="16"/>
        <v>9120418.278141398</v>
      </c>
      <c r="BJ19" s="8">
        <f t="shared" si="16"/>
        <v>8720558.3901524656</v>
      </c>
      <c r="BK19" s="8">
        <f t="shared" ref="BK19:CD19" si="17">BK14-BK17</f>
        <v>8419440.6359377615</v>
      </c>
      <c r="BL19" s="8">
        <f t="shared" si="17"/>
        <v>7408533.5055147018</v>
      </c>
      <c r="BM19" s="8">
        <f t="shared" si="17"/>
        <v>17553646.78719927</v>
      </c>
      <c r="BN19" s="8">
        <f t="shared" si="17"/>
        <v>4157299.0878885565</v>
      </c>
      <c r="BO19" s="8">
        <f t="shared" si="17"/>
        <v>4365756.5414761398</v>
      </c>
      <c r="BP19" s="8">
        <f t="shared" si="17"/>
        <v>6989261.232024706</v>
      </c>
      <c r="BQ19" s="8">
        <f t="shared" si="17"/>
        <v>2998956.242889212</v>
      </c>
      <c r="BR19" s="8">
        <f t="shared" si="17"/>
        <v>2982457.5260280743</v>
      </c>
      <c r="BS19" s="8">
        <f t="shared" si="17"/>
        <v>3732740.8983513033</v>
      </c>
      <c r="BT19" s="8">
        <f t="shared" si="17"/>
        <v>6414857.7987834103</v>
      </c>
      <c r="BU19" s="8">
        <f t="shared" si="17"/>
        <v>6598540.3524623848</v>
      </c>
      <c r="BV19" s="8">
        <f t="shared" si="17"/>
        <v>6414177.1507582795</v>
      </c>
      <c r="BW19" s="8">
        <f t="shared" si="17"/>
        <v>6289721.7760167317</v>
      </c>
      <c r="BX19" s="8">
        <f t="shared" si="17"/>
        <v>4904707.6544086905</v>
      </c>
      <c r="BY19" s="8">
        <f t="shared" si="17"/>
        <v>3719178.7391039934</v>
      </c>
      <c r="BZ19" s="8">
        <f t="shared" si="17"/>
        <v>2180167.4838116532</v>
      </c>
      <c r="CA19" s="8">
        <f t="shared" si="17"/>
        <v>2104943.925049447</v>
      </c>
      <c r="CB19" s="8">
        <f t="shared" si="17"/>
        <v>1387263.992463721</v>
      </c>
      <c r="CC19" s="8">
        <f t="shared" si="17"/>
        <v>1138492.1802237211</v>
      </c>
      <c r="CD19" s="8">
        <f t="shared" si="17"/>
        <v>0</v>
      </c>
      <c r="CE19" s="8">
        <f>SUM(C19:CD19)-2</f>
        <v>300808402.69482362</v>
      </c>
    </row>
    <row r="21" spans="1:83" ht="15.75" thickBot="1" x14ac:dyDescent="0.3">
      <c r="C21" s="2">
        <f t="shared" ref="C21:BD21" si="18">SUM(C17:C19)</f>
        <v>4468849</v>
      </c>
      <c r="D21" s="2">
        <f t="shared" si="18"/>
        <v>32339.75</v>
      </c>
      <c r="E21" s="2">
        <f t="shared" si="18"/>
        <v>417165</v>
      </c>
      <c r="F21" s="2">
        <f t="shared" si="18"/>
        <v>451684</v>
      </c>
      <c r="G21" s="2">
        <f t="shared" si="18"/>
        <v>537170.69333333336</v>
      </c>
      <c r="H21" s="2">
        <f t="shared" si="18"/>
        <v>537170.69333333336</v>
      </c>
      <c r="I21" s="2">
        <f t="shared" si="18"/>
        <v>537170.69333333336</v>
      </c>
      <c r="J21" s="2">
        <f t="shared" si="18"/>
        <v>634395.20838461537</v>
      </c>
      <c r="K21" s="2">
        <f t="shared" si="18"/>
        <v>634395.20838461537</v>
      </c>
      <c r="L21" s="2">
        <f t="shared" si="18"/>
        <v>634395.20838461537</v>
      </c>
      <c r="M21" s="2">
        <f t="shared" si="18"/>
        <v>544826.13966666663</v>
      </c>
      <c r="N21" s="2">
        <f t="shared" si="18"/>
        <v>560235.58626666665</v>
      </c>
      <c r="O21" s="2">
        <f t="shared" si="18"/>
        <v>567940.3095666666</v>
      </c>
      <c r="P21" s="2">
        <f t="shared" si="18"/>
        <v>538562.97733333299</v>
      </c>
      <c r="Q21" s="2">
        <f t="shared" si="18"/>
        <v>451922.79933333333</v>
      </c>
      <c r="R21" s="2">
        <f t="shared" si="18"/>
        <v>451922.79933333333</v>
      </c>
      <c r="S21" s="2">
        <f t="shared" si="18"/>
        <v>473559.288</v>
      </c>
      <c r="T21" s="2">
        <f t="shared" si="18"/>
        <v>524924.11</v>
      </c>
      <c r="U21" s="2">
        <f t="shared" si="18"/>
        <v>923001.48050000006</v>
      </c>
      <c r="V21" s="2">
        <f t="shared" si="18"/>
        <v>967966.24586666666</v>
      </c>
      <c r="W21" s="2">
        <f t="shared" si="18"/>
        <v>1011626.3445666666</v>
      </c>
      <c r="X21" s="2">
        <f t="shared" si="18"/>
        <v>1055286.4432666667</v>
      </c>
      <c r="Y21" s="2">
        <f t="shared" si="18"/>
        <v>1093874.8753</v>
      </c>
      <c r="Z21" s="2">
        <f t="shared" si="18"/>
        <v>1137534.9739999999</v>
      </c>
      <c r="AA21" s="2">
        <f t="shared" si="18"/>
        <v>1181195.0727000001</v>
      </c>
      <c r="AB21" s="2">
        <f t="shared" si="18"/>
        <v>2369321.3057831181</v>
      </c>
      <c r="AC21" s="2">
        <f t="shared" si="18"/>
        <v>2715052.1454543346</v>
      </c>
      <c r="AD21" s="2">
        <f t="shared" si="18"/>
        <v>8068825.176309146</v>
      </c>
      <c r="AE21" s="2">
        <f t="shared" si="18"/>
        <v>4871148.8545751497</v>
      </c>
      <c r="AF21" s="2">
        <f t="shared" si="18"/>
        <v>6810203.1305965176</v>
      </c>
      <c r="AG21" s="2">
        <f t="shared" si="18"/>
        <v>2648402.813806281</v>
      </c>
      <c r="AH21" s="31">
        <f t="shared" si="18"/>
        <v>7124573.8627835149</v>
      </c>
      <c r="AI21" s="2">
        <f t="shared" si="18"/>
        <v>5373641.0102011068</v>
      </c>
      <c r="AJ21" s="2">
        <f t="shared" si="18"/>
        <v>9242851.5941078998</v>
      </c>
      <c r="AK21" s="2">
        <f t="shared" si="18"/>
        <v>7035055.483042934</v>
      </c>
      <c r="AL21" s="2">
        <f t="shared" si="18"/>
        <v>4331020.4837949518</v>
      </c>
      <c r="AM21" s="2">
        <f t="shared" si="18"/>
        <v>2533628.4048168138</v>
      </c>
      <c r="AN21" s="2">
        <f t="shared" si="18"/>
        <v>9034505.3969078865</v>
      </c>
      <c r="AO21" s="2">
        <f t="shared" si="18"/>
        <v>8002151.0710805869</v>
      </c>
      <c r="AP21" s="2">
        <f t="shared" si="18"/>
        <v>13406146.801131094</v>
      </c>
      <c r="AQ21" s="2">
        <f t="shared" si="18"/>
        <v>16207921.013343738</v>
      </c>
      <c r="AR21" s="2">
        <f t="shared" si="18"/>
        <v>15426727.71847236</v>
      </c>
      <c r="AS21" s="2">
        <f t="shared" si="18"/>
        <v>28147865.706615325</v>
      </c>
      <c r="AT21" s="2">
        <f t="shared" si="18"/>
        <v>6045652.7331027389</v>
      </c>
      <c r="AU21" s="2">
        <f t="shared" si="18"/>
        <v>3877093.3239825945</v>
      </c>
      <c r="AV21" s="2">
        <f t="shared" si="18"/>
        <v>11654963.400092091</v>
      </c>
      <c r="AW21" s="2">
        <f t="shared" si="18"/>
        <v>13879639.115156991</v>
      </c>
      <c r="AX21" s="2">
        <f t="shared" si="18"/>
        <v>12794783.404563928</v>
      </c>
      <c r="AY21" s="2">
        <f t="shared" si="18"/>
        <v>13678593.980607254</v>
      </c>
      <c r="AZ21" s="2">
        <f t="shared" si="18"/>
        <v>14845345.339876892</v>
      </c>
      <c r="BA21" s="2">
        <f t="shared" si="18"/>
        <v>13604048.049255861</v>
      </c>
      <c r="BB21" s="2">
        <f t="shared" si="18"/>
        <v>8884796.1528419461</v>
      </c>
      <c r="BC21" s="2">
        <f t="shared" si="18"/>
        <v>12356578.161419317</v>
      </c>
      <c r="BD21" s="2">
        <f t="shared" si="18"/>
        <v>19143486.291055467</v>
      </c>
      <c r="BE21" s="2">
        <f t="shared" ref="BE21:CE21" si="19">SUM(BE17:BE19)</f>
        <v>16826466.236314524</v>
      </c>
      <c r="BF21" s="2">
        <f t="shared" si="19"/>
        <v>16777710.736625098</v>
      </c>
      <c r="BG21" s="2">
        <f t="shared" si="19"/>
        <v>15510709.702987956</v>
      </c>
      <c r="BH21" s="2">
        <f t="shared" si="19"/>
        <v>20294393.878314327</v>
      </c>
      <c r="BI21" s="2">
        <f t="shared" si="19"/>
        <v>18613098.526819181</v>
      </c>
      <c r="BJ21" s="2">
        <f t="shared" si="19"/>
        <v>17797057.939086664</v>
      </c>
      <c r="BK21" s="2">
        <f t="shared" si="19"/>
        <v>17182531.910077065</v>
      </c>
      <c r="BL21" s="2">
        <f t="shared" si="19"/>
        <v>15119456.133703474</v>
      </c>
      <c r="BM21" s="2">
        <f t="shared" si="19"/>
        <v>35823768.953467898</v>
      </c>
      <c r="BN21" s="2">
        <f t="shared" si="19"/>
        <v>8484283.8528337888</v>
      </c>
      <c r="BO21" s="2">
        <f t="shared" si="19"/>
        <v>8909707.2275023255</v>
      </c>
      <c r="BP21" s="2">
        <f t="shared" si="19"/>
        <v>14263798.432703482</v>
      </c>
      <c r="BQ21" s="2">
        <f t="shared" si="19"/>
        <v>6120318.8630392086</v>
      </c>
      <c r="BR21" s="2">
        <f t="shared" si="19"/>
        <v>6086648.0123021929</v>
      </c>
      <c r="BS21" s="2">
        <f t="shared" si="19"/>
        <v>7617838.568063884</v>
      </c>
      <c r="BT21" s="2">
        <f t="shared" si="19"/>
        <v>13091546.52812941</v>
      </c>
      <c r="BU21" s="2">
        <f t="shared" si="19"/>
        <v>13466408.882576296</v>
      </c>
      <c r="BV21" s="2">
        <f t="shared" si="19"/>
        <v>13090157.450527102</v>
      </c>
      <c r="BW21" s="2">
        <f t="shared" si="19"/>
        <v>12836166.889830066</v>
      </c>
      <c r="BX21" s="2">
        <f t="shared" si="19"/>
        <v>10009607.457976921</v>
      </c>
      <c r="BY21" s="2">
        <f t="shared" si="19"/>
        <v>7590160.692048966</v>
      </c>
      <c r="BZ21" s="2">
        <f t="shared" si="19"/>
        <v>4449321.3955339864</v>
      </c>
      <c r="CA21" s="2">
        <f t="shared" si="19"/>
        <v>4295803.9286723407</v>
      </c>
      <c r="CB21" s="2">
        <f t="shared" si="19"/>
        <v>2831151.005028002</v>
      </c>
      <c r="CC21" s="2">
        <f t="shared" si="19"/>
        <v>2323453.4290280021</v>
      </c>
      <c r="CD21" s="2">
        <f t="shared" si="19"/>
        <v>0</v>
      </c>
      <c r="CE21" s="2">
        <f t="shared" si="19"/>
        <v>613894697.99966204</v>
      </c>
    </row>
    <row r="22" spans="1:83" ht="15.75" thickTop="1" x14ac:dyDescent="0.25"/>
  </sheetData>
  <pageMargins left="0.7" right="0.7" top="0.75" bottom="0.75" header="0.3" footer="0.3"/>
  <pageSetup orientation="portrait" r:id="rId1"/>
  <headerFooter>
    <oddFooter>&amp;LLPI IR 002.2 - Attachment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Summary</vt:lpstr>
      <vt:lpstr>Detail Cash Flow</vt:lpstr>
    </vt:vector>
  </TitlesOfParts>
  <Company>Allete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mdonahue</dc:creator>
  <cp:lastModifiedBy>Terri Bagwell</cp:lastModifiedBy>
  <cp:lastPrinted>2014-04-15T18:20:08Z</cp:lastPrinted>
  <dcterms:created xsi:type="dcterms:W3CDTF">2013-04-22T13:16:14Z</dcterms:created>
  <dcterms:modified xsi:type="dcterms:W3CDTF">2014-06-05T17:44:13Z</dcterms:modified>
</cp:coreProperties>
</file>