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1325" activeTab="1"/>
  </bookViews>
  <sheets>
    <sheet name="Cash Flow Summary" sheetId="2" r:id="rId1"/>
    <sheet name="Detail Cash Flow" sheetId="1" r:id="rId2"/>
  </sheets>
  <calcPr calcId="145621"/>
</workbook>
</file>

<file path=xl/calcChain.xml><?xml version="1.0" encoding="utf-8"?>
<calcChain xmlns="http://schemas.openxmlformats.org/spreadsheetml/2006/main">
  <c r="C28" i="2" l="1"/>
  <c r="J27" i="2"/>
  <c r="I27" i="2"/>
  <c r="H27" i="2"/>
  <c r="G27" i="2"/>
  <c r="F27" i="2"/>
  <c r="E27" i="2"/>
  <c r="D27" i="2"/>
  <c r="C27" i="2"/>
  <c r="J28" i="2" l="1"/>
  <c r="K27" i="2"/>
  <c r="F30" i="2"/>
  <c r="F28" i="2" s="1"/>
  <c r="J30" i="2"/>
  <c r="I30" i="2"/>
  <c r="I28" i="2" s="1"/>
  <c r="H30" i="2"/>
  <c r="H28" i="2" s="1"/>
  <c r="G30" i="2"/>
  <c r="G28" i="2" s="1"/>
  <c r="E30" i="2"/>
  <c r="E28" i="2" s="1"/>
  <c r="K28" i="2" s="1"/>
  <c r="D30" i="2"/>
  <c r="D28" i="2" s="1"/>
  <c r="C30" i="2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D25" i="1"/>
  <c r="C29" i="1"/>
  <c r="C27" i="1"/>
  <c r="K30" i="2" l="1"/>
  <c r="C31" i="1"/>
  <c r="D29" i="1"/>
  <c r="D27" i="1"/>
  <c r="D31" i="1" s="1"/>
  <c r="I13" i="2"/>
  <c r="H13" i="2"/>
  <c r="G13" i="2"/>
  <c r="C13" i="2"/>
  <c r="A13" i="2"/>
  <c r="CC12" i="1"/>
  <c r="J13" i="2" s="1"/>
  <c r="I16" i="1"/>
  <c r="H16" i="1"/>
  <c r="G16" i="1"/>
  <c r="F16" i="1"/>
  <c r="E16" i="1"/>
  <c r="D16" i="1"/>
  <c r="C16" i="1"/>
  <c r="CE12" i="1"/>
  <c r="CE5" i="1"/>
  <c r="CC5" i="1" s="1"/>
  <c r="E29" i="1" l="1"/>
  <c r="E27" i="1"/>
  <c r="E31" i="1" s="1"/>
  <c r="K13" i="2"/>
  <c r="CE16" i="1"/>
  <c r="F29" i="1" l="1"/>
  <c r="F27" i="1"/>
  <c r="BX5" i="1"/>
  <c r="G29" i="1" l="1"/>
  <c r="G27" i="1"/>
  <c r="F31" i="1"/>
  <c r="C12" i="2"/>
  <c r="I9" i="2"/>
  <c r="H9" i="2"/>
  <c r="G9" i="2"/>
  <c r="F9" i="2"/>
  <c r="P4" i="1"/>
  <c r="CE19" i="1" s="1"/>
  <c r="BZ4" i="1"/>
  <c r="J9" i="2" s="1"/>
  <c r="G31" i="1" l="1"/>
  <c r="H29" i="1"/>
  <c r="H27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I29" i="1" l="1"/>
  <c r="I27" i="1"/>
  <c r="H31" i="1"/>
  <c r="G12" i="2"/>
  <c r="H12" i="2"/>
  <c r="I12" i="2"/>
  <c r="J12" i="2"/>
  <c r="E9" i="2"/>
  <c r="D9" i="2"/>
  <c r="C14" i="2"/>
  <c r="C11" i="2"/>
  <c r="C10" i="2"/>
  <c r="I19" i="1"/>
  <c r="H19" i="1"/>
  <c r="G19" i="1"/>
  <c r="C9" i="2"/>
  <c r="I31" i="1" l="1"/>
  <c r="J29" i="1"/>
  <c r="J27" i="1"/>
  <c r="E19" i="1"/>
  <c r="D19" i="1"/>
  <c r="F19" i="1"/>
  <c r="F21" i="1" s="1"/>
  <c r="K12" i="2"/>
  <c r="C19" i="1"/>
  <c r="K9" i="2"/>
  <c r="I21" i="1"/>
  <c r="H21" i="1"/>
  <c r="G21" i="1"/>
  <c r="E21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S6" i="1"/>
  <c r="T6" i="1" s="1"/>
  <c r="CD16" i="1"/>
  <c r="CD19" i="1" s="1"/>
  <c r="K29" i="1" l="1"/>
  <c r="K27" i="1"/>
  <c r="J31" i="1"/>
  <c r="C16" i="2"/>
  <c r="J14" i="2"/>
  <c r="I14" i="2"/>
  <c r="H14" i="2"/>
  <c r="D21" i="1"/>
  <c r="CD21" i="1"/>
  <c r="CD23" i="1" s="1"/>
  <c r="E23" i="1"/>
  <c r="G23" i="1"/>
  <c r="I23" i="1"/>
  <c r="F23" i="1"/>
  <c r="H23" i="1"/>
  <c r="CE6" i="1"/>
  <c r="AO14" i="1"/>
  <c r="Y14" i="1"/>
  <c r="Q14" i="1"/>
  <c r="AG14" i="1"/>
  <c r="CC8" i="1"/>
  <c r="CC16" i="1" s="1"/>
  <c r="CA8" i="1"/>
  <c r="BY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CB8" i="1"/>
  <c r="BZ8" i="1"/>
  <c r="BX8" i="1"/>
  <c r="BX16" i="1" s="1"/>
  <c r="BV8" i="1"/>
  <c r="BT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M14" i="1"/>
  <c r="U14" i="1"/>
  <c r="AC14" i="1"/>
  <c r="AK14" i="1"/>
  <c r="O14" i="1"/>
  <c r="S14" i="1"/>
  <c r="W14" i="1"/>
  <c r="AA14" i="1"/>
  <c r="AE14" i="1"/>
  <c r="AI14" i="1"/>
  <c r="AM14" i="1"/>
  <c r="N14" i="1"/>
  <c r="P14" i="1"/>
  <c r="R14" i="1"/>
  <c r="T14" i="1"/>
  <c r="V14" i="1"/>
  <c r="X14" i="1"/>
  <c r="Z14" i="1"/>
  <c r="AB14" i="1"/>
  <c r="AD14" i="1"/>
  <c r="AF14" i="1"/>
  <c r="AH14" i="1"/>
  <c r="AJ14" i="1"/>
  <c r="AL14" i="1"/>
  <c r="AN14" i="1"/>
  <c r="AP14" i="1"/>
  <c r="K31" i="1" l="1"/>
  <c r="L29" i="1"/>
  <c r="L27" i="1"/>
  <c r="D23" i="1"/>
  <c r="C21" i="1"/>
  <c r="G14" i="2"/>
  <c r="K14" i="2" s="1"/>
  <c r="H11" i="2"/>
  <c r="J11" i="2"/>
  <c r="G11" i="2"/>
  <c r="I11" i="2"/>
  <c r="C19" i="2"/>
  <c r="L31" i="1" l="1"/>
  <c r="M29" i="1"/>
  <c r="M27" i="1"/>
  <c r="M31" i="1" s="1"/>
  <c r="C23" i="1"/>
  <c r="K11" i="2"/>
  <c r="C20" i="2"/>
  <c r="N29" i="1" l="1"/>
  <c r="N27" i="1"/>
  <c r="N31" i="1" s="1"/>
  <c r="C22" i="2"/>
  <c r="Z5" i="1"/>
  <c r="BJ5" i="1"/>
  <c r="L5" i="1"/>
  <c r="AV5" i="1"/>
  <c r="BY5" i="1"/>
  <c r="AP5" i="1"/>
  <c r="AR5" i="1"/>
  <c r="AR16" i="1" s="1"/>
  <c r="BP5" i="1"/>
  <c r="T5" i="1"/>
  <c r="BB5" i="1"/>
  <c r="AL5" i="1"/>
  <c r="BF5" i="1"/>
  <c r="V5" i="1"/>
  <c r="BK5" i="1"/>
  <c r="AE5" i="1"/>
  <c r="AC5" i="1"/>
  <c r="N5" i="1"/>
  <c r="O5" i="1"/>
  <c r="S5" i="1"/>
  <c r="BO5" i="1"/>
  <c r="BH5" i="1"/>
  <c r="AM5" i="1"/>
  <c r="AH5" i="1"/>
  <c r="BM5" i="1"/>
  <c r="U5" i="1"/>
  <c r="AI5" i="1"/>
  <c r="BN5" i="1"/>
  <c r="BI5" i="1"/>
  <c r="BA5" i="1"/>
  <c r="AQ5" i="1"/>
  <c r="AD5" i="1"/>
  <c r="X5" i="1"/>
  <c r="BR5" i="1"/>
  <c r="AJ5" i="1"/>
  <c r="BS5" i="1"/>
  <c r="CA5" i="1"/>
  <c r="BU5" i="1"/>
  <c r="K5" i="1"/>
  <c r="K16" i="1" s="1"/>
  <c r="BE5" i="1"/>
  <c r="BQ5" i="1"/>
  <c r="AU5" i="1"/>
  <c r="AT5" i="1"/>
  <c r="AS5" i="1"/>
  <c r="BZ5" i="1"/>
  <c r="BG5" i="1"/>
  <c r="BW5" i="1"/>
  <c r="AK5" i="1"/>
  <c r="AW5" i="1"/>
  <c r="BD5" i="1"/>
  <c r="Q5" i="1"/>
  <c r="BT5" i="1"/>
  <c r="CB5" i="1"/>
  <c r="M5" i="1"/>
  <c r="R5" i="1"/>
  <c r="AA5" i="1"/>
  <c r="AY5" i="1"/>
  <c r="Y5" i="1"/>
  <c r="BC5" i="1"/>
  <c r="W5" i="1"/>
  <c r="AX5" i="1"/>
  <c r="CC19" i="1"/>
  <c r="AG5" i="1"/>
  <c r="AZ5" i="1"/>
  <c r="AN5" i="1"/>
  <c r="AN16" i="1" s="1"/>
  <c r="AB5" i="1"/>
  <c r="BV5" i="1"/>
  <c r="AF5" i="1"/>
  <c r="AO5" i="1"/>
  <c r="P5" i="1"/>
  <c r="BL5" i="1"/>
  <c r="BX19" i="1"/>
  <c r="J5" i="1"/>
  <c r="J16" i="1" s="1"/>
  <c r="O29" i="1" l="1"/>
  <c r="O27" i="1"/>
  <c r="AF16" i="1"/>
  <c r="AF19" i="1" s="1"/>
  <c r="AZ16" i="1"/>
  <c r="AZ19" i="1" s="1"/>
  <c r="AZ21" i="1" s="1"/>
  <c r="W16" i="1"/>
  <c r="W19" i="1" s="1"/>
  <c r="W21" i="1" s="1"/>
  <c r="W23" i="1" s="1"/>
  <c r="AA16" i="1"/>
  <c r="AA19" i="1" s="1"/>
  <c r="AA21" i="1" s="1"/>
  <c r="AA23" i="1" s="1"/>
  <c r="BT16" i="1"/>
  <c r="BT19" i="1" s="1"/>
  <c r="BT21" i="1" s="1"/>
  <c r="BT23" i="1" s="1"/>
  <c r="AK16" i="1"/>
  <c r="AS16" i="1"/>
  <c r="BE16" i="1"/>
  <c r="BS16" i="1"/>
  <c r="BS19" i="1" s="1"/>
  <c r="AD16" i="1"/>
  <c r="AD19" i="1" s="1"/>
  <c r="AD21" i="1" s="1"/>
  <c r="BN16" i="1"/>
  <c r="BN19" i="1" s="1"/>
  <c r="BN21" i="1" s="1"/>
  <c r="BN23" i="1" s="1"/>
  <c r="AH16" i="1"/>
  <c r="S16" i="1"/>
  <c r="S19" i="1" s="1"/>
  <c r="AE16" i="1"/>
  <c r="AL16" i="1"/>
  <c r="AL19" i="1" s="1"/>
  <c r="L16" i="1"/>
  <c r="L19" i="1" s="1"/>
  <c r="BL16" i="1"/>
  <c r="BL19" i="1" s="1"/>
  <c r="BL21" i="1" s="1"/>
  <c r="BL23" i="1" s="1"/>
  <c r="BV16" i="1"/>
  <c r="BV19" i="1" s="1"/>
  <c r="BV21" i="1" s="1"/>
  <c r="BV23" i="1" s="1"/>
  <c r="AG16" i="1"/>
  <c r="AG19" i="1" s="1"/>
  <c r="BC16" i="1"/>
  <c r="BC19" i="1" s="1"/>
  <c r="R16" i="1"/>
  <c r="R19" i="1" s="1"/>
  <c r="Q16" i="1"/>
  <c r="Q19" i="1" s="1"/>
  <c r="BW16" i="1"/>
  <c r="BW19" i="1" s="1"/>
  <c r="BW21" i="1" s="1"/>
  <c r="BW23" i="1" s="1"/>
  <c r="AT16" i="1"/>
  <c r="AT19" i="1" s="1"/>
  <c r="AJ16" i="1"/>
  <c r="AJ19" i="1" s="1"/>
  <c r="AJ21" i="1" s="1"/>
  <c r="AJ23" i="1" s="1"/>
  <c r="AQ16" i="1"/>
  <c r="AI16" i="1"/>
  <c r="AI19" i="1" s="1"/>
  <c r="AM16" i="1"/>
  <c r="AM19" i="1" s="1"/>
  <c r="O16" i="1"/>
  <c r="O19" i="1" s="1"/>
  <c r="O21" i="1" s="1"/>
  <c r="O23" i="1" s="1"/>
  <c r="BK16" i="1"/>
  <c r="BB16" i="1"/>
  <c r="AP16" i="1"/>
  <c r="BJ16" i="1"/>
  <c r="BJ19" i="1" s="1"/>
  <c r="BJ21" i="1" s="1"/>
  <c r="BJ23" i="1" s="1"/>
  <c r="P16" i="1"/>
  <c r="AB16" i="1"/>
  <c r="AB19" i="1" s="1"/>
  <c r="AB21" i="1" s="1"/>
  <c r="Y16" i="1"/>
  <c r="Y19" i="1" s="1"/>
  <c r="Y21" i="1" s="1"/>
  <c r="M16" i="1"/>
  <c r="M19" i="1" s="1"/>
  <c r="M21" i="1" s="1"/>
  <c r="BD16" i="1"/>
  <c r="BG16" i="1"/>
  <c r="BG19" i="1" s="1"/>
  <c r="BG21" i="1" s="1"/>
  <c r="AU16" i="1"/>
  <c r="BU16" i="1"/>
  <c r="BU19" i="1" s="1"/>
  <c r="BU21" i="1" s="1"/>
  <c r="BU23" i="1" s="1"/>
  <c r="BR16" i="1"/>
  <c r="BR19" i="1" s="1"/>
  <c r="BA16" i="1"/>
  <c r="BA19" i="1" s="1"/>
  <c r="BA21" i="1" s="1"/>
  <c r="BA23" i="1" s="1"/>
  <c r="U16" i="1"/>
  <c r="U19" i="1" s="1"/>
  <c r="U21" i="1" s="1"/>
  <c r="BH16" i="1"/>
  <c r="BH19" i="1" s="1"/>
  <c r="BH21" i="1" s="1"/>
  <c r="BH23" i="1" s="1"/>
  <c r="N16" i="1"/>
  <c r="V16" i="1"/>
  <c r="V19" i="1" s="1"/>
  <c r="V21" i="1" s="1"/>
  <c r="V23" i="1" s="1"/>
  <c r="T16" i="1"/>
  <c r="BY16" i="1"/>
  <c r="BY19" i="1" s="1"/>
  <c r="BY21" i="1" s="1"/>
  <c r="BY23" i="1" s="1"/>
  <c r="Z16" i="1"/>
  <c r="Z19" i="1" s="1"/>
  <c r="AO16" i="1"/>
  <c r="AO19" i="1" s="1"/>
  <c r="AO21" i="1" s="1"/>
  <c r="AO23" i="1" s="1"/>
  <c r="AX16" i="1"/>
  <c r="AY16" i="1"/>
  <c r="AY19" i="1" s="1"/>
  <c r="AY21" i="1" s="1"/>
  <c r="AY23" i="1" s="1"/>
  <c r="CB16" i="1"/>
  <c r="CB19" i="1" s="1"/>
  <c r="CB21" i="1" s="1"/>
  <c r="CB23" i="1" s="1"/>
  <c r="AW16" i="1"/>
  <c r="AW19" i="1" s="1"/>
  <c r="AW21" i="1" s="1"/>
  <c r="AW23" i="1" s="1"/>
  <c r="BZ16" i="1"/>
  <c r="BQ16" i="1"/>
  <c r="BQ19" i="1" s="1"/>
  <c r="BQ21" i="1" s="1"/>
  <c r="CA16" i="1"/>
  <c r="CA19" i="1" s="1"/>
  <c r="CA21" i="1" s="1"/>
  <c r="CA23" i="1" s="1"/>
  <c r="X16" i="1"/>
  <c r="X19" i="1" s="1"/>
  <c r="X21" i="1" s="1"/>
  <c r="X23" i="1" s="1"/>
  <c r="BI16" i="1"/>
  <c r="BI19" i="1" s="1"/>
  <c r="BM16" i="1"/>
  <c r="BM19" i="1" s="1"/>
  <c r="BO16" i="1"/>
  <c r="BO19" i="1" s="1"/>
  <c r="BO21" i="1" s="1"/>
  <c r="BO23" i="1" s="1"/>
  <c r="AC16" i="1"/>
  <c r="AC19" i="1" s="1"/>
  <c r="AC21" i="1" s="1"/>
  <c r="AC23" i="1" s="1"/>
  <c r="BF16" i="1"/>
  <c r="BF19" i="1" s="1"/>
  <c r="BP16" i="1"/>
  <c r="BP19" i="1" s="1"/>
  <c r="BP21" i="1" s="1"/>
  <c r="BP23" i="1" s="1"/>
  <c r="AV16" i="1"/>
  <c r="K19" i="1"/>
  <c r="AR19" i="1"/>
  <c r="J10" i="2"/>
  <c r="J16" i="2" s="1"/>
  <c r="F10" i="2"/>
  <c r="F16" i="2" s="1"/>
  <c r="I10" i="2"/>
  <c r="I16" i="2" s="1"/>
  <c r="BX21" i="1"/>
  <c r="BX23" i="1" s="1"/>
  <c r="E10" i="2"/>
  <c r="E16" i="2" s="1"/>
  <c r="G10" i="2"/>
  <c r="G16" i="2" s="1"/>
  <c r="AN19" i="1"/>
  <c r="D10" i="2"/>
  <c r="H10" i="2"/>
  <c r="H16" i="2" s="1"/>
  <c r="O31" i="1" l="1"/>
  <c r="P29" i="1"/>
  <c r="P27" i="1"/>
  <c r="K21" i="1"/>
  <c r="K23" i="1" s="1"/>
  <c r="BB19" i="1"/>
  <c r="BB21" i="1" s="1"/>
  <c r="BB23" i="1" s="1"/>
  <c r="AS19" i="1"/>
  <c r="AS21" i="1" s="1"/>
  <c r="AS23" i="1" s="1"/>
  <c r="AL21" i="1"/>
  <c r="BS21" i="1"/>
  <c r="BS23" i="1" s="1"/>
  <c r="AE21" i="1"/>
  <c r="AE23" i="1" s="1"/>
  <c r="AH21" i="1"/>
  <c r="AH23" i="1" s="1"/>
  <c r="Q21" i="1"/>
  <c r="Q23" i="1" s="1"/>
  <c r="AM21" i="1"/>
  <c r="AM23" i="1" s="1"/>
  <c r="L21" i="1"/>
  <c r="BC21" i="1"/>
  <c r="BC23" i="1" s="1"/>
  <c r="AV19" i="1"/>
  <c r="AV21" i="1" s="1"/>
  <c r="AV23" i="1" s="1"/>
  <c r="BZ19" i="1"/>
  <c r="BZ21" i="1" s="1"/>
  <c r="BZ23" i="1" s="1"/>
  <c r="AX19" i="1"/>
  <c r="AX21" i="1" s="1"/>
  <c r="AX23" i="1" s="1"/>
  <c r="T19" i="1"/>
  <c r="E19" i="2" s="1"/>
  <c r="AU19" i="1"/>
  <c r="BD19" i="1"/>
  <c r="BD21" i="1" s="1"/>
  <c r="BD23" i="1" s="1"/>
  <c r="P19" i="1"/>
  <c r="P21" i="1" s="1"/>
  <c r="P23" i="1" s="1"/>
  <c r="AP19" i="1"/>
  <c r="AP21" i="1" s="1"/>
  <c r="AP23" i="1" s="1"/>
  <c r="AQ19" i="1"/>
  <c r="AQ21" i="1" s="1"/>
  <c r="AQ23" i="1" s="1"/>
  <c r="AE19" i="1"/>
  <c r="AH19" i="1"/>
  <c r="BE19" i="1"/>
  <c r="BE21" i="1" s="1"/>
  <c r="BE23" i="1" s="1"/>
  <c r="AK19" i="1"/>
  <c r="BI21" i="1"/>
  <c r="BI23" i="1" s="1"/>
  <c r="BF21" i="1"/>
  <c r="BF23" i="1" s="1"/>
  <c r="CE17" i="1"/>
  <c r="N19" i="1"/>
  <c r="N21" i="1" s="1"/>
  <c r="N23" i="1" s="1"/>
  <c r="BK19" i="1"/>
  <c r="BK21" i="1" s="1"/>
  <c r="BK23" i="1" s="1"/>
  <c r="J19" i="1"/>
  <c r="J21" i="1" s="1"/>
  <c r="L23" i="1"/>
  <c r="AR21" i="1"/>
  <c r="AR23" i="1" s="1"/>
  <c r="R21" i="1"/>
  <c r="R23" i="1" s="1"/>
  <c r="BR21" i="1"/>
  <c r="BR23" i="1" s="1"/>
  <c r="K10" i="2"/>
  <c r="D16" i="2"/>
  <c r="BM21" i="1"/>
  <c r="BM23" i="1" s="1"/>
  <c r="AT21" i="1"/>
  <c r="AT23" i="1" s="1"/>
  <c r="BQ23" i="1"/>
  <c r="AN21" i="1"/>
  <c r="Z21" i="1"/>
  <c r="Z23" i="1" s="1"/>
  <c r="AZ23" i="1"/>
  <c r="AD23" i="1"/>
  <c r="S21" i="1"/>
  <c r="S23" i="1" s="1"/>
  <c r="AG21" i="1"/>
  <c r="AG23" i="1" s="1"/>
  <c r="AI21" i="1"/>
  <c r="AI23" i="1" s="1"/>
  <c r="M23" i="1"/>
  <c r="U23" i="1"/>
  <c r="BG23" i="1"/>
  <c r="AB23" i="1"/>
  <c r="Y23" i="1"/>
  <c r="I19" i="2"/>
  <c r="CC21" i="1"/>
  <c r="CC23" i="1" s="1"/>
  <c r="AF21" i="1"/>
  <c r="AF23" i="1" s="1"/>
  <c r="AL23" i="1"/>
  <c r="K16" i="2" l="1"/>
  <c r="P31" i="1"/>
  <c r="Q29" i="1"/>
  <c r="Q27" i="1"/>
  <c r="J19" i="2"/>
  <c r="J20" i="2" s="1"/>
  <c r="J22" i="2" s="1"/>
  <c r="H19" i="2"/>
  <c r="H20" i="2" s="1"/>
  <c r="H22" i="2" s="1"/>
  <c r="F19" i="2"/>
  <c r="F20" i="2" s="1"/>
  <c r="F22" i="2" s="1"/>
  <c r="T21" i="1"/>
  <c r="T23" i="1" s="1"/>
  <c r="AK21" i="1"/>
  <c r="AK23" i="1" s="1"/>
  <c r="AU21" i="1"/>
  <c r="AU23" i="1" s="1"/>
  <c r="I20" i="2"/>
  <c r="I22" i="2" s="1"/>
  <c r="E20" i="2"/>
  <c r="E22" i="2" s="1"/>
  <c r="J23" i="1"/>
  <c r="D19" i="2"/>
  <c r="D20" i="2" s="1"/>
  <c r="AN23" i="1"/>
  <c r="G19" i="2"/>
  <c r="Q31" i="1" l="1"/>
  <c r="R29" i="1"/>
  <c r="R27" i="1"/>
  <c r="R31" i="1" s="1"/>
  <c r="CE21" i="1"/>
  <c r="CE23" i="1" s="1"/>
  <c r="G20" i="2"/>
  <c r="K20" i="2" s="1"/>
  <c r="D22" i="2"/>
  <c r="K19" i="2"/>
  <c r="S29" i="1" l="1"/>
  <c r="S27" i="1"/>
  <c r="G22" i="2"/>
  <c r="K22" i="2"/>
  <c r="S31" i="1" l="1"/>
  <c r="T29" i="1"/>
  <c r="T27" i="1"/>
  <c r="T31" i="1" l="1"/>
  <c r="U29" i="1"/>
  <c r="U27" i="1"/>
  <c r="U31" i="1" s="1"/>
  <c r="V29" i="1" l="1"/>
  <c r="V27" i="1"/>
  <c r="V31" i="1" s="1"/>
  <c r="W29" i="1" l="1"/>
  <c r="W27" i="1"/>
  <c r="W31" i="1" l="1"/>
  <c r="X29" i="1"/>
  <c r="X27" i="1"/>
  <c r="X31" i="1" l="1"/>
  <c r="Y29" i="1"/>
  <c r="Y27" i="1"/>
  <c r="Y31" i="1" l="1"/>
  <c r="Z29" i="1"/>
  <c r="Z27" i="1"/>
  <c r="AA29" i="1" l="1"/>
  <c r="AA27" i="1"/>
  <c r="Z31" i="1"/>
  <c r="AA31" i="1" l="1"/>
  <c r="AB29" i="1"/>
  <c r="AB27" i="1"/>
  <c r="AB31" i="1" l="1"/>
  <c r="AC29" i="1"/>
  <c r="AC27" i="1"/>
  <c r="AC31" i="1" s="1"/>
  <c r="AD29" i="1" l="1"/>
  <c r="AD27" i="1"/>
  <c r="AD31" i="1" s="1"/>
  <c r="AE29" i="1" l="1"/>
  <c r="AE27" i="1"/>
  <c r="AE31" i="1" l="1"/>
  <c r="AF29" i="1"/>
  <c r="AF27" i="1"/>
  <c r="AF31" i="1" l="1"/>
  <c r="AG29" i="1"/>
  <c r="AG27" i="1"/>
  <c r="AG31" i="1" l="1"/>
  <c r="AH29" i="1"/>
  <c r="AH27" i="1"/>
  <c r="AI29" i="1" l="1"/>
  <c r="AI27" i="1"/>
  <c r="AH31" i="1"/>
  <c r="AI31" i="1" l="1"/>
  <c r="AJ29" i="1"/>
  <c r="AJ27" i="1"/>
  <c r="AJ31" i="1" l="1"/>
  <c r="AK29" i="1"/>
  <c r="AK27" i="1"/>
  <c r="AK31" i="1" l="1"/>
  <c r="AL29" i="1"/>
  <c r="AL27" i="1"/>
  <c r="AL31" i="1" l="1"/>
  <c r="AM29" i="1"/>
  <c r="AM27" i="1"/>
  <c r="AM31" i="1" l="1"/>
  <c r="AN29" i="1"/>
  <c r="AN27" i="1"/>
  <c r="AN31" i="1" l="1"/>
  <c r="AO29" i="1"/>
  <c r="AO27" i="1"/>
  <c r="AO31" i="1" l="1"/>
  <c r="AP29" i="1"/>
  <c r="AP27" i="1"/>
  <c r="AP31" i="1" l="1"/>
  <c r="AQ29" i="1"/>
  <c r="AQ27" i="1"/>
  <c r="AQ31" i="1" s="1"/>
  <c r="AR29" i="1" l="1"/>
  <c r="AR27" i="1"/>
  <c r="AR31" i="1" l="1"/>
  <c r="AS29" i="1"/>
  <c r="AS27" i="1"/>
  <c r="AS31" i="1" l="1"/>
  <c r="AT29" i="1"/>
  <c r="AT27" i="1"/>
  <c r="AT31" i="1" l="1"/>
  <c r="AU29" i="1"/>
  <c r="AU27" i="1"/>
  <c r="AU31" i="1" s="1"/>
  <c r="AV29" i="1" l="1"/>
  <c r="AV27" i="1"/>
  <c r="AV31" i="1" l="1"/>
  <c r="AW29" i="1"/>
  <c r="AW27" i="1"/>
  <c r="AW31" i="1" s="1"/>
  <c r="AX29" i="1" l="1"/>
  <c r="AX27" i="1"/>
  <c r="AX31" i="1" s="1"/>
  <c r="AY29" i="1" l="1"/>
  <c r="AY27" i="1"/>
  <c r="AY31" i="1" l="1"/>
  <c r="AZ29" i="1"/>
  <c r="AZ27" i="1"/>
  <c r="AZ31" i="1" s="1"/>
  <c r="BA29" i="1" l="1"/>
  <c r="BA27" i="1"/>
  <c r="BA31" i="1" s="1"/>
  <c r="BB29" i="1" l="1"/>
  <c r="BB27" i="1"/>
  <c r="BB31" i="1" s="1"/>
  <c r="BC29" i="1" l="1"/>
  <c r="BC27" i="1"/>
  <c r="BC31" i="1" l="1"/>
  <c r="BD29" i="1"/>
  <c r="BD27" i="1"/>
  <c r="BD31" i="1" s="1"/>
  <c r="BE29" i="1" l="1"/>
  <c r="BE27" i="1"/>
  <c r="BE31" i="1" l="1"/>
  <c r="BF29" i="1"/>
  <c r="BF27" i="1"/>
  <c r="BF31" i="1" l="1"/>
  <c r="BG29" i="1"/>
  <c r="BG27" i="1"/>
  <c r="BG31" i="1" l="1"/>
  <c r="BH29" i="1"/>
  <c r="BH27" i="1"/>
  <c r="BH31" i="1" l="1"/>
  <c r="BI29" i="1"/>
  <c r="BI27" i="1"/>
  <c r="BI31" i="1" l="1"/>
  <c r="BJ29" i="1"/>
  <c r="BJ27" i="1"/>
  <c r="BK29" i="1" l="1"/>
  <c r="BK27" i="1"/>
  <c r="BJ31" i="1"/>
  <c r="BK31" i="1" l="1"/>
  <c r="BL29" i="1"/>
  <c r="BL27" i="1"/>
  <c r="BL31" i="1" s="1"/>
  <c r="BM29" i="1" l="1"/>
  <c r="BM27" i="1"/>
  <c r="BM31" i="1" l="1"/>
  <c r="BN29" i="1"/>
  <c r="BN27" i="1"/>
  <c r="BN31" i="1" l="1"/>
  <c r="BO29" i="1"/>
  <c r="BO27" i="1"/>
  <c r="BO31" i="1" s="1"/>
  <c r="BP29" i="1" l="1"/>
  <c r="BP27" i="1"/>
  <c r="BP31" i="1" l="1"/>
  <c r="BQ29" i="1"/>
  <c r="BQ27" i="1"/>
  <c r="BQ31" i="1" l="1"/>
  <c r="BR29" i="1"/>
  <c r="BR27" i="1"/>
  <c r="BS29" i="1" l="1"/>
  <c r="BS27" i="1"/>
  <c r="BR31" i="1"/>
  <c r="BS31" i="1" l="1"/>
  <c r="BT29" i="1"/>
  <c r="BT27" i="1"/>
  <c r="BT31" i="1" s="1"/>
  <c r="BU29" i="1" l="1"/>
  <c r="BU27" i="1"/>
  <c r="BU31" i="1" l="1"/>
  <c r="BV29" i="1"/>
  <c r="BV27" i="1"/>
  <c r="BW29" i="1" l="1"/>
  <c r="BW27" i="1"/>
  <c r="BV31" i="1"/>
  <c r="BW31" i="1" l="1"/>
  <c r="BX29" i="1"/>
  <c r="BX27" i="1"/>
  <c r="BX31" i="1" s="1"/>
  <c r="BY29" i="1" l="1"/>
  <c r="BY27" i="1"/>
  <c r="BY31" i="1" s="1"/>
  <c r="BZ29" i="1" l="1"/>
  <c r="BZ27" i="1"/>
  <c r="BZ31" i="1" s="1"/>
  <c r="CA29" i="1" l="1"/>
  <c r="CA27" i="1"/>
  <c r="CA31" i="1" l="1"/>
  <c r="CB29" i="1"/>
  <c r="CB27" i="1"/>
  <c r="CB31" i="1" s="1"/>
  <c r="CC29" i="1" l="1"/>
  <c r="CE29" i="1" s="1"/>
  <c r="CC27" i="1"/>
  <c r="CC31" i="1" l="1"/>
  <c r="CE27" i="1"/>
  <c r="CE31" i="1" s="1"/>
</calcChain>
</file>

<file path=xl/sharedStrings.xml><?xml version="1.0" encoding="utf-8"?>
<sst xmlns="http://schemas.openxmlformats.org/spreadsheetml/2006/main" count="117" uniqueCount="27">
  <si>
    <t>Forecast -&gt;</t>
  </si>
  <si>
    <t>Forecast</t>
  </si>
  <si>
    <t>Grand Total</t>
  </si>
  <si>
    <t>Total Project</t>
  </si>
  <si>
    <t xml:space="preserve">Line Construction </t>
  </si>
  <si>
    <t>Substation Construction</t>
  </si>
  <si>
    <t xml:space="preserve"> Line Construction </t>
  </si>
  <si>
    <t>230 kV Connections</t>
  </si>
  <si>
    <t>Great Northern Transmission Line</t>
  </si>
  <si>
    <t>Totals</t>
  </si>
  <si>
    <t>Preliminary Cash Flow</t>
  </si>
  <si>
    <t>Prepared by:  Mdonahue</t>
  </si>
  <si>
    <t>Year End 2013</t>
  </si>
  <si>
    <t>Project Development</t>
  </si>
  <si>
    <t>GNTL Series Comp Station</t>
  </si>
  <si>
    <t xml:space="preserve">MH  </t>
  </si>
  <si>
    <t xml:space="preserve">Minnesota Power </t>
  </si>
  <si>
    <t>Total Project  ($2013)</t>
  </si>
  <si>
    <t>Development Phase</t>
  </si>
  <si>
    <t>Revised after MP/MH Agreement</t>
  </si>
  <si>
    <t>Date:  July 14 2014</t>
  </si>
  <si>
    <t>July 14 2014</t>
  </si>
  <si>
    <t>Capitalized Property Taxes</t>
  </si>
  <si>
    <t>Inflation Factor</t>
  </si>
  <si>
    <t>Total Project ($2020 @ 2.5%)</t>
  </si>
  <si>
    <t>With Inflation</t>
  </si>
  <si>
    <t>LPI IR 025.1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</si>
</sst>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_);\(0\)"/>
    <numFmt numFmtId="167" formatCode="0.0000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Verdana"/>
    </font>
    <font>
      <b/>
      <sz val="10"/>
      <color indexed="9"/>
      <name val="Verdan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sz val="10"/>
      <color indexed="9"/>
      <name val="Verdana"/>
      <family val="2"/>
    </font>
    <font>
      <sz val="11"/>
      <color theme="1"/>
      <name val="Arial Rounded MT Bold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" fillId="0" borderId="0"/>
    <xf numFmtId="0" fontId="7" fillId="0" borderId="0"/>
    <xf numFmtId="0" fontId="14" fillId="0" borderId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24" borderId="9" applyNumberFormat="0" applyAlignment="0" applyProtection="0"/>
    <xf numFmtId="2" fontId="24" fillId="25" borderId="9" applyProtection="0">
      <alignment horizontal="right"/>
    </xf>
    <xf numFmtId="14" fontId="25" fillId="26" borderId="9" applyProtection="0">
      <alignment horizontal="right"/>
    </xf>
    <xf numFmtId="14" fontId="25" fillId="26" borderId="9" applyProtection="0">
      <alignment horizontal="left"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9" fillId="24" borderId="9" applyNumberFormat="0" applyAlignment="0" applyProtection="0"/>
    <xf numFmtId="2" fontId="29" fillId="25" borderId="9" applyProtection="0">
      <alignment horizontal="right"/>
    </xf>
    <xf numFmtId="14" fontId="30" fillId="26" borderId="9" applyProtection="0">
      <alignment horizontal="right"/>
    </xf>
    <xf numFmtId="14" fontId="30" fillId="26" borderId="9" applyProtection="0">
      <alignment horizontal="left"/>
    </xf>
  </cellStyleXfs>
  <cellXfs count="53">
    <xf numFmtId="0" fontId="0" fillId="0" borderId="0" xfId="0"/>
    <xf numFmtId="0" fontId="31" fillId="0" borderId="0" xfId="0" applyFont="1" applyAlignment="1">
      <alignment horizontal="center"/>
    </xf>
    <xf numFmtId="164" fontId="0" fillId="0" borderId="14" xfId="1" applyNumberFormat="1" applyFont="1" applyBorder="1"/>
    <xf numFmtId="165" fontId="0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4" fontId="0" fillId="0" borderId="11" xfId="1" applyNumberFormat="1" applyFont="1" applyBorder="1"/>
    <xf numFmtId="164" fontId="6" fillId="0" borderId="0" xfId="1" applyNumberFormat="1" applyFont="1" applyFill="1" applyBorder="1" applyAlignment="1">
      <alignment horizontal="center"/>
    </xf>
    <xf numFmtId="164" fontId="6" fillId="27" borderId="12" xfId="1" applyNumberFormat="1" applyFont="1" applyFill="1" applyBorder="1" applyAlignment="1">
      <alignment horizontal="center"/>
    </xf>
    <xf numFmtId="164" fontId="2" fillId="0" borderId="0" xfId="1" applyNumberFormat="1" applyFont="1"/>
    <xf numFmtId="164" fontId="0" fillId="0" borderId="0" xfId="1" applyNumberFormat="1" applyFont="1"/>
    <xf numFmtId="10" fontId="0" fillId="0" borderId="0" xfId="2" applyNumberFormat="1" applyFont="1"/>
    <xf numFmtId="0" fontId="0" fillId="28" borderId="0" xfId="0" applyFill="1" applyAlignment="1">
      <alignment horizontal="center"/>
    </xf>
    <xf numFmtId="166" fontId="0" fillId="28" borderId="0" xfId="1" applyNumberFormat="1" applyFont="1" applyFill="1" applyAlignment="1">
      <alignment horizontal="center"/>
    </xf>
    <xf numFmtId="0" fontId="0" fillId="0" borderId="0" xfId="0" applyAlignment="1"/>
    <xf numFmtId="10" fontId="0" fillId="0" borderId="0" xfId="2" applyNumberFormat="1" applyFont="1" applyAlignme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43" fontId="32" fillId="0" borderId="0" xfId="0" applyNumberFormat="1" applyFont="1"/>
    <xf numFmtId="167" fontId="0" fillId="0" borderId="0" xfId="2" applyNumberFormat="1" applyFont="1"/>
    <xf numFmtId="164" fontId="0" fillId="29" borderId="0" xfId="1" applyNumberFormat="1" applyFont="1" applyFill="1"/>
    <xf numFmtId="43" fontId="0" fillId="0" borderId="0" xfId="0" applyNumberFormat="1"/>
    <xf numFmtId="3" fontId="0" fillId="0" borderId="0" xfId="2" applyNumberFormat="1" applyFont="1"/>
    <xf numFmtId="164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3" fontId="0" fillId="0" borderId="0" xfId="2" applyNumberFormat="1" applyFont="1" applyAlignment="1">
      <alignment horizontal="center"/>
    </xf>
    <xf numFmtId="164" fontId="0" fillId="0" borderId="15" xfId="1" applyNumberFormat="1" applyFont="1" applyBorder="1" applyAlignment="1">
      <alignment horizontal="left"/>
    </xf>
    <xf numFmtId="10" fontId="0" fillId="0" borderId="16" xfId="2" applyNumberFormat="1" applyFont="1" applyBorder="1"/>
    <xf numFmtId="9" fontId="0" fillId="0" borderId="16" xfId="2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 applyAlignment="1">
      <alignment horizontal="left"/>
    </xf>
    <xf numFmtId="164" fontId="0" fillId="0" borderId="0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33" fillId="0" borderId="12" xfId="1" applyNumberFormat="1" applyFont="1" applyBorder="1"/>
    <xf numFmtId="164" fontId="33" fillId="0" borderId="12" xfId="1" applyNumberFormat="1" applyFont="1" applyBorder="1" applyAlignment="1">
      <alignment horizontal="left"/>
    </xf>
    <xf numFmtId="0" fontId="33" fillId="0" borderId="12" xfId="0" applyFont="1" applyBorder="1"/>
    <xf numFmtId="165" fontId="3" fillId="0" borderId="13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0" fontId="0" fillId="0" borderId="0" xfId="2" applyNumberFormat="1" applyFont="1" applyFill="1"/>
    <xf numFmtId="167" fontId="0" fillId="0" borderId="0" xfId="2" applyNumberFormat="1" applyFont="1" applyFill="1"/>
    <xf numFmtId="3" fontId="0" fillId="0" borderId="0" xfId="2" applyNumberFormat="1" applyFont="1" applyFill="1"/>
    <xf numFmtId="164" fontId="0" fillId="0" borderId="11" xfId="1" applyNumberFormat="1" applyFont="1" applyFill="1" applyBorder="1"/>
    <xf numFmtId="164" fontId="0" fillId="0" borderId="14" xfId="1" applyNumberFormat="1" applyFont="1" applyFill="1" applyBorder="1"/>
    <xf numFmtId="10" fontId="0" fillId="0" borderId="16" xfId="2" applyNumberFormat="1" applyFont="1" applyFill="1" applyBorder="1"/>
    <xf numFmtId="164" fontId="0" fillId="0" borderId="0" xfId="1" applyNumberFormat="1" applyFont="1" applyFill="1" applyBorder="1"/>
    <xf numFmtId="164" fontId="34" fillId="28" borderId="12" xfId="1" applyNumberFormat="1" applyFont="1" applyFill="1" applyBorder="1" applyAlignment="1">
      <alignment horizontal="center"/>
    </xf>
  </cellXfs>
  <cellStyles count="122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2"/>
    <cellStyle name="Comma 2 2" xfId="33"/>
    <cellStyle name="Comma 3" xfId="34"/>
    <cellStyle name="Comma 4" xfId="35"/>
    <cellStyle name="Comma 5" xfId="36"/>
    <cellStyle name="Comma 5 2" xfId="37"/>
    <cellStyle name="Comma 6" xfId="38"/>
    <cellStyle name="Comma 7" xfId="39"/>
    <cellStyle name="Comma 7 2" xfId="40"/>
    <cellStyle name="Comma 8" xfId="31"/>
    <cellStyle name="Currency 10" xfId="41"/>
    <cellStyle name="Currency 2" xfId="42"/>
    <cellStyle name="Currency 2 2" xfId="43"/>
    <cellStyle name="Currency 2 3" xfId="44"/>
    <cellStyle name="Currency 3" xfId="45"/>
    <cellStyle name="Currency 4" xfId="46"/>
    <cellStyle name="Currency 5" xfId="47"/>
    <cellStyle name="Currency 5 2" xfId="48"/>
    <cellStyle name="Currency 6" xfId="49"/>
    <cellStyle name="Currency 6 2" xfId="50"/>
    <cellStyle name="Currency 7" xfId="51"/>
    <cellStyle name="Currency 7 2" xfId="52"/>
    <cellStyle name="Currency 8" xfId="53"/>
    <cellStyle name="Currency 8 2" xfId="54"/>
    <cellStyle name="Currency 9" xfId="55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64"/>
    <cellStyle name="Normal" xfId="0" builtinId="0"/>
    <cellStyle name="Normal 10" xfId="117"/>
    <cellStyle name="Normal 14" xfId="65"/>
    <cellStyle name="Normal 2" xfId="66"/>
    <cellStyle name="Normal 2 2" xfId="67"/>
    <cellStyle name="Normal 2 3" xfId="68"/>
    <cellStyle name="Normal 2_BGR 1 20 2011 Actuals plus FC" xfId="69"/>
    <cellStyle name="Normal 3" xfId="70"/>
    <cellStyle name="Normal 3 2" xfId="71"/>
    <cellStyle name="Normal 3_Brookings Project Budget V19_0 dm 2011 12 22" xfId="72"/>
    <cellStyle name="Normal 4" xfId="73"/>
    <cellStyle name="Normal 5" xfId="74"/>
    <cellStyle name="Normal 5 2" xfId="75"/>
    <cellStyle name="Normal 5 2 2" xfId="76"/>
    <cellStyle name="Normal 5 2 2 2" xfId="77"/>
    <cellStyle name="Normal 5 2 3" xfId="78"/>
    <cellStyle name="Normal 5 2 4" xfId="79"/>
    <cellStyle name="Normal 5 3" xfId="80"/>
    <cellStyle name="Normal 5 3 2" xfId="81"/>
    <cellStyle name="Normal 5 4" xfId="82"/>
    <cellStyle name="Normal 5 5" xfId="83"/>
    <cellStyle name="Normal 6" xfId="84"/>
    <cellStyle name="Normal 7" xfId="85"/>
    <cellStyle name="Normal 8" xfId="86"/>
    <cellStyle name="Normal 8 2" xfId="87"/>
    <cellStyle name="Normal 9" xfId="3"/>
    <cellStyle name="Note 2" xfId="88"/>
    <cellStyle name="Output 2" xfId="89"/>
    <cellStyle name="Percent" xfId="2" builtinId="5"/>
    <cellStyle name="Percent 2" xfId="91"/>
    <cellStyle name="Percent 2 2" xfId="92"/>
    <cellStyle name="Percent 2 3" xfId="93"/>
    <cellStyle name="Percent 3" xfId="94"/>
    <cellStyle name="Percent 4" xfId="95"/>
    <cellStyle name="Percent 5" xfId="96"/>
    <cellStyle name="Percent 5 2" xfId="97"/>
    <cellStyle name="Percent 5 2 2" xfId="98"/>
    <cellStyle name="Percent 5 2 2 2" xfId="99"/>
    <cellStyle name="Percent 5 2 3" xfId="100"/>
    <cellStyle name="Percent 5 2 4" xfId="101"/>
    <cellStyle name="Percent 5 3" xfId="102"/>
    <cellStyle name="Percent 5 3 2" xfId="103"/>
    <cellStyle name="Percent 5 4" xfId="104"/>
    <cellStyle name="Percent 5 5" xfId="105"/>
    <cellStyle name="Percent 6" xfId="106"/>
    <cellStyle name="Percent 6 2" xfId="107"/>
    <cellStyle name="Percent 7" xfId="108"/>
    <cellStyle name="Percent 8" xfId="109"/>
    <cellStyle name="Percent 9" xfId="90"/>
    <cellStyle name="Style 21" xfId="110"/>
    <cellStyle name="Style 21 2" xfId="118"/>
    <cellStyle name="Style 22" xfId="111"/>
    <cellStyle name="Style 22 2" xfId="119"/>
    <cellStyle name="Style 24" xfId="112"/>
    <cellStyle name="Style 24 2" xfId="120"/>
    <cellStyle name="Style 25" xfId="113"/>
    <cellStyle name="Style 25 2" xfId="121"/>
    <cellStyle name="Title 2" xfId="114"/>
    <cellStyle name="Total 2" xfId="115"/>
    <cellStyle name="Warning Text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topLeftCell="B4" workbookViewId="0">
      <selection activeCell="A45" sqref="A45"/>
    </sheetView>
  </sheetViews>
  <sheetFormatPr defaultRowHeight="15" x14ac:dyDescent="0.25"/>
  <cols>
    <col min="1" max="1" width="30.28515625" customWidth="1"/>
    <col min="2" max="2" width="5.85546875" customWidth="1"/>
    <col min="3" max="4" width="15.28515625" bestFit="1" customWidth="1"/>
    <col min="5" max="6" width="16.28515625" bestFit="1" customWidth="1"/>
    <col min="7" max="9" width="17.42578125" bestFit="1" customWidth="1"/>
    <col min="10" max="10" width="16.28515625" bestFit="1" customWidth="1"/>
    <col min="11" max="11" width="17.42578125" bestFit="1" customWidth="1"/>
    <col min="12" max="12" width="15.7109375" customWidth="1"/>
    <col min="13" max="13" width="15.28515625" bestFit="1" customWidth="1"/>
  </cols>
  <sheetData>
    <row r="2" spans="1:13" x14ac:dyDescent="0.25">
      <c r="A2" t="s">
        <v>11</v>
      </c>
      <c r="E2" s="1" t="s">
        <v>8</v>
      </c>
    </row>
    <row r="3" spans="1:13" x14ac:dyDescent="0.25">
      <c r="A3" t="s">
        <v>20</v>
      </c>
      <c r="E3" s="1" t="s">
        <v>10</v>
      </c>
    </row>
    <row r="4" spans="1:13" x14ac:dyDescent="0.25">
      <c r="E4" s="1" t="s">
        <v>21</v>
      </c>
    </row>
    <row r="5" spans="1:13" x14ac:dyDescent="0.25">
      <c r="E5" s="1" t="s">
        <v>19</v>
      </c>
    </row>
    <row r="7" spans="1:13" x14ac:dyDescent="0.25">
      <c r="A7" s="19"/>
      <c r="B7" s="12"/>
      <c r="C7" s="15">
        <v>2013</v>
      </c>
      <c r="D7" s="15">
        <v>2014</v>
      </c>
      <c r="E7" s="15">
        <v>2015</v>
      </c>
      <c r="F7" s="15">
        <v>2016</v>
      </c>
      <c r="G7" s="15">
        <v>2017</v>
      </c>
      <c r="H7" s="15">
        <v>2018</v>
      </c>
      <c r="I7" s="15">
        <v>2019</v>
      </c>
      <c r="J7" s="15">
        <v>2020</v>
      </c>
      <c r="K7" s="14" t="s">
        <v>9</v>
      </c>
    </row>
    <row r="8" spans="1:13" x14ac:dyDescent="0.25">
      <c r="A8" s="19"/>
      <c r="B8" s="12"/>
      <c r="D8" s="12"/>
      <c r="F8" s="12"/>
      <c r="H8" s="12"/>
      <c r="J8" s="12"/>
    </row>
    <row r="9" spans="1:13" x14ac:dyDescent="0.25">
      <c r="A9" s="18" t="s">
        <v>18</v>
      </c>
      <c r="B9" s="12"/>
      <c r="C9" s="12">
        <f>SUM('Detail Cash Flow'!C4:C4)</f>
        <v>4468849</v>
      </c>
      <c r="D9" s="12">
        <f>SUM('Detail Cash Flow'!D4:O4)</f>
        <v>5588081.476153845</v>
      </c>
      <c r="E9" s="12">
        <f>SUM('Detail Cash Flow'!P4:AA4)</f>
        <v>3437002.9999999991</v>
      </c>
      <c r="F9" s="12">
        <f>SUM('Detail Cash Flow'!AB4:AM4)</f>
        <v>2866670.3999999994</v>
      </c>
      <c r="G9" s="12">
        <f>SUM('Detail Cash Flow'!AN4:AY4)</f>
        <v>1434546.8</v>
      </c>
      <c r="H9" s="12">
        <f>SUM('Detail Cash Flow'!AZ4:BK4)</f>
        <v>1343545.5999999999</v>
      </c>
      <c r="I9" s="12">
        <f>SUM('Detail Cash Flow'!BL4:BW4)</f>
        <v>3082549.5</v>
      </c>
      <c r="J9" s="12">
        <f>SUM('Detail Cash Flow'!BX4:CC4)</f>
        <v>675054.40000000014</v>
      </c>
      <c r="K9" s="12">
        <f t="shared" ref="K9:K14" si="0">SUM(C9:J9)</f>
        <v>22896300.176153842</v>
      </c>
    </row>
    <row r="10" spans="1:13" x14ac:dyDescent="0.25">
      <c r="A10" s="17" t="s">
        <v>6</v>
      </c>
      <c r="B10" s="12"/>
      <c r="C10" s="12">
        <f>SUM('Detail Cash Flow'!C5:C5)</f>
        <v>0</v>
      </c>
      <c r="D10" s="12">
        <f>SUM('Detail Cash Flow'!D5:O5)</f>
        <v>499775.07449999999</v>
      </c>
      <c r="E10" s="12">
        <f>SUM('Detail Cash Flow'!P5:AA5)</f>
        <v>6361239.6662000008</v>
      </c>
      <c r="F10" s="12">
        <f>SUM('Detail Cash Flow'!AB5:AM5)</f>
        <v>60132890.93950323</v>
      </c>
      <c r="G10" s="12">
        <f>SUM('Detail Cash Flow'!AN5:AY5)</f>
        <v>149736326.3299818</v>
      </c>
      <c r="H10" s="12">
        <f>SUM('Detail Cash Flow'!AZ5:BK5)</f>
        <v>171981727.26420879</v>
      </c>
      <c r="I10" s="12">
        <f>SUM('Detail Cash Flow'!BL5:BW5)</f>
        <v>101360625.54512392</v>
      </c>
      <c r="J10" s="12">
        <f>SUM('Detail Cash Flow'!BX5:CC5)</f>
        <v>22517235.322105493</v>
      </c>
      <c r="K10" s="12">
        <f t="shared" si="0"/>
        <v>512589820.1416232</v>
      </c>
    </row>
    <row r="11" spans="1:13" x14ac:dyDescent="0.25">
      <c r="A11" s="18" t="s">
        <v>5</v>
      </c>
      <c r="B11" s="12"/>
      <c r="C11" s="12">
        <f>SUM('Detail Cash Flow'!C8:C8)</f>
        <v>0</v>
      </c>
      <c r="D11" s="12">
        <v>0</v>
      </c>
      <c r="E11" s="12">
        <v>0</v>
      </c>
      <c r="F11" s="12">
        <v>0</v>
      </c>
      <c r="G11" s="12">
        <f>SUM('Detail Cash Flow'!AN8:AY8)</f>
        <v>378129.26735857356</v>
      </c>
      <c r="H11" s="12">
        <f>SUM('Detail Cash Flow'!AZ8:BK8)</f>
        <v>10155797.776050124</v>
      </c>
      <c r="I11" s="12">
        <f>SUM('Detail Cash Flow'!BL8:BW8)</f>
        <v>27839675.580683365</v>
      </c>
      <c r="J11" s="12">
        <f>SUM('Detail Cash Flow'!BX8:CC8)</f>
        <v>4620777.3759079324</v>
      </c>
      <c r="K11" s="12">
        <f t="shared" si="0"/>
        <v>42994380</v>
      </c>
    </row>
    <row r="12" spans="1:13" x14ac:dyDescent="0.25">
      <c r="A12" s="18" t="s">
        <v>14</v>
      </c>
      <c r="B12" s="12"/>
      <c r="C12" s="12">
        <f>SUM('Detail Cash Flow'!C9:C9)</f>
        <v>0</v>
      </c>
      <c r="D12" s="12">
        <v>0</v>
      </c>
      <c r="E12" s="12">
        <v>0</v>
      </c>
      <c r="F12" s="12">
        <v>0</v>
      </c>
      <c r="G12" s="12">
        <f>SUM('Detail Cash Flow'!AN9:AY9)</f>
        <v>430800.23694873229</v>
      </c>
      <c r="H12" s="12">
        <f>SUM('Detail Cash Flow'!AZ9:BK9)</f>
        <v>11570434.943817636</v>
      </c>
      <c r="I12" s="12">
        <f>SUM('Detail Cash Flow'!BL9:BW9)</f>
        <v>31717562.939557239</v>
      </c>
      <c r="J12" s="12">
        <f>SUM('Detail Cash Flow'!BX9:CC9)</f>
        <v>5264421.8796763904</v>
      </c>
      <c r="K12" s="12">
        <f t="shared" si="0"/>
        <v>48983220</v>
      </c>
    </row>
    <row r="13" spans="1:13" x14ac:dyDescent="0.25">
      <c r="A13" s="18" t="str">
        <f>'Detail Cash Flow'!$A$12</f>
        <v>Capitalized Property Taxes</v>
      </c>
      <c r="B13" s="12"/>
      <c r="C13" s="12">
        <f>SUM('Detail Cash Flow'!C12:C12)</f>
        <v>0</v>
      </c>
      <c r="D13" s="12">
        <v>0</v>
      </c>
      <c r="E13" s="12">
        <v>0</v>
      </c>
      <c r="F13" s="12">
        <v>0</v>
      </c>
      <c r="G13" s="12">
        <f>SUM('Detail Cash Flow'!AN12:AY12)</f>
        <v>6538338</v>
      </c>
      <c r="H13" s="12">
        <f>SUM('Detail Cash Flow'!AZ12:BK12)</f>
        <v>10971942</v>
      </c>
      <c r="I13" s="12">
        <f>SUM('Detail Cash Flow'!BL12:BW12)</f>
        <v>16905078</v>
      </c>
      <c r="J13" s="12">
        <f>SUM('Detail Cash Flow'!BX12:CC12)</f>
        <v>9784642</v>
      </c>
      <c r="K13" s="12">
        <f t="shared" si="0"/>
        <v>44200000</v>
      </c>
    </row>
    <row r="14" spans="1:13" x14ac:dyDescent="0.25">
      <c r="A14" s="18" t="s">
        <v>7</v>
      </c>
      <c r="B14" s="12"/>
      <c r="C14" s="8">
        <f>SUM('Detail Cash Flow'!C14:C14)</f>
        <v>0</v>
      </c>
      <c r="D14" s="8">
        <v>0</v>
      </c>
      <c r="E14" s="8">
        <v>0</v>
      </c>
      <c r="F14" s="8">
        <v>0</v>
      </c>
      <c r="G14" s="8">
        <f>SUM('Detail Cash Flow'!AN14:AY14)</f>
        <v>40273.489244648285</v>
      </c>
      <c r="H14" s="8">
        <f>SUM('Detail Cash Flow'!AZ14:BK14)</f>
        <v>1081665.5779165619</v>
      </c>
      <c r="I14" s="8">
        <f>SUM('Detail Cash Flow'!BL14:BW14)</f>
        <v>2965125.87588184</v>
      </c>
      <c r="J14" s="8">
        <f>SUM('Detail Cash Flow'!BX14:CC14)</f>
        <v>492146.05695694976</v>
      </c>
      <c r="K14" s="8">
        <f t="shared" si="0"/>
        <v>4579211</v>
      </c>
    </row>
    <row r="15" spans="1:13" x14ac:dyDescent="0.25">
      <c r="A15" s="18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ht="15.75" thickBot="1" x14ac:dyDescent="0.3">
      <c r="A16" s="18" t="s">
        <v>3</v>
      </c>
      <c r="B16" s="12"/>
      <c r="C16" s="2">
        <f>SUM('Detail Cash Flow'!C16:C16)</f>
        <v>4468849</v>
      </c>
      <c r="D16" s="2">
        <f>SUM(D9:D14)</f>
        <v>6087856.5506538451</v>
      </c>
      <c r="E16" s="2">
        <f t="shared" ref="E16:K16" si="1">SUM(E9:E14)</f>
        <v>9798242.6662000008</v>
      </c>
      <c r="F16" s="2">
        <f t="shared" si="1"/>
        <v>62999561.339503229</v>
      </c>
      <c r="G16" s="2">
        <f t="shared" si="1"/>
        <v>158558414.12353376</v>
      </c>
      <c r="H16" s="2">
        <f t="shared" si="1"/>
        <v>207105113.16199312</v>
      </c>
      <c r="I16" s="2">
        <f t="shared" si="1"/>
        <v>183870617.44124639</v>
      </c>
      <c r="J16" s="2">
        <f t="shared" si="1"/>
        <v>43354277.034646764</v>
      </c>
      <c r="K16" s="2">
        <f t="shared" si="1"/>
        <v>676242931.31777704</v>
      </c>
      <c r="M16" s="25"/>
    </row>
    <row r="17" spans="1:11" ht="15.75" thickTop="1" x14ac:dyDescent="0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8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8" t="s">
        <v>16</v>
      </c>
      <c r="B19" s="12"/>
      <c r="C19" s="12">
        <f>SUM('Detail Cash Flow'!C19:C19)</f>
        <v>2055670.54</v>
      </c>
      <c r="D19" s="12">
        <f>SUM('Detail Cash Flow'!D19:O19)</f>
        <v>2800414.0133007695</v>
      </c>
      <c r="E19" s="12">
        <f>SUM('Detail Cash Flow'!P19:AA19)</f>
        <v>4507191.6264520008</v>
      </c>
      <c r="F19" s="12">
        <f>SUM('Detail Cash Flow'!AB19:AM19)</f>
        <v>28979798.216171488</v>
      </c>
      <c r="G19" s="12">
        <f>SUM('Detail Cash Flow'!AN19:AY19)</f>
        <v>72936870.496825546</v>
      </c>
      <c r="H19" s="12">
        <f>SUM('Detail Cash Flow'!AZ19:BK19)</f>
        <v>95268352.054516852</v>
      </c>
      <c r="I19" s="12">
        <f>SUM('Detail Cash Flow'!BL19:BW19)</f>
        <v>84580484.022973344</v>
      </c>
      <c r="J19" s="12">
        <f>SUM('Detail Cash Flow'!BX18:CC19)</f>
        <v>19942967.435937513</v>
      </c>
      <c r="K19" s="12">
        <f>SUM(C19:J19)</f>
        <v>311071748.40617752</v>
      </c>
    </row>
    <row r="20" spans="1:11" x14ac:dyDescent="0.25">
      <c r="A20" s="18" t="s">
        <v>15</v>
      </c>
      <c r="B20" s="12"/>
      <c r="C20" s="8">
        <f>SUM('Detail Cash Flow'!C21:C21)</f>
        <v>2413178.46</v>
      </c>
      <c r="D20" s="8">
        <f>D16-D19</f>
        <v>3287442.5373530756</v>
      </c>
      <c r="E20" s="8">
        <f t="shared" ref="E20:J20" si="2">E16-E19</f>
        <v>5291051.039748</v>
      </c>
      <c r="F20" s="8">
        <f t="shared" si="2"/>
        <v>34019763.12333174</v>
      </c>
      <c r="G20" s="8">
        <f t="shared" si="2"/>
        <v>85621543.62670821</v>
      </c>
      <c r="H20" s="8">
        <f t="shared" si="2"/>
        <v>111836761.10747626</v>
      </c>
      <c r="I20" s="8">
        <f t="shared" si="2"/>
        <v>99290133.418273047</v>
      </c>
      <c r="J20" s="8">
        <f t="shared" si="2"/>
        <v>23411309.598709252</v>
      </c>
      <c r="K20" s="8">
        <f>SUM(C20:J20)</f>
        <v>365171182.91159958</v>
      </c>
    </row>
    <row r="21" spans="1:11" x14ac:dyDescent="0.25">
      <c r="A21" s="16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.75" thickBot="1" x14ac:dyDescent="0.3">
      <c r="A22" s="16" t="s">
        <v>17</v>
      </c>
      <c r="C22" s="2">
        <f>SUM(C19:C20)</f>
        <v>4468849</v>
      </c>
      <c r="D22" s="2">
        <f>SUM(D19:D21)</f>
        <v>6087856.5506538451</v>
      </c>
      <c r="E22" s="2">
        <f t="shared" ref="E22:J22" si="3">SUM(E19:E21)</f>
        <v>9798242.6662000008</v>
      </c>
      <c r="F22" s="2">
        <f t="shared" si="3"/>
        <v>62999561.339503229</v>
      </c>
      <c r="G22" s="2">
        <f t="shared" si="3"/>
        <v>158558414.12353376</v>
      </c>
      <c r="H22" s="2">
        <f t="shared" si="3"/>
        <v>207105113.16199312</v>
      </c>
      <c r="I22" s="2">
        <f t="shared" si="3"/>
        <v>183870617.44124639</v>
      </c>
      <c r="J22" s="2">
        <f t="shared" si="3"/>
        <v>43354277.034646764</v>
      </c>
      <c r="K22" s="2">
        <f>SUM(K19:K20)</f>
        <v>676242931.31777716</v>
      </c>
    </row>
    <row r="23" spans="1:11" ht="15.75" thickTop="1" x14ac:dyDescent="0.25">
      <c r="C23" s="12"/>
      <c r="D23" s="12"/>
      <c r="E23" s="12"/>
      <c r="F23" s="12"/>
      <c r="G23" s="12"/>
      <c r="H23" s="12"/>
      <c r="I23" s="12"/>
      <c r="J23" s="12"/>
      <c r="K23" s="12"/>
    </row>
    <row r="25" spans="1:11" x14ac:dyDescent="0.25">
      <c r="A25" t="s">
        <v>25</v>
      </c>
    </row>
    <row r="27" spans="1:11" x14ac:dyDescent="0.25">
      <c r="A27" s="18" t="s">
        <v>16</v>
      </c>
      <c r="B27" s="12"/>
      <c r="C27" s="12">
        <f>SUM('Detail Cash Flow'!C27:C27)</f>
        <v>2055670.54</v>
      </c>
      <c r="D27" s="12">
        <f>SUM('Detail Cash Flow'!D27:O27)</f>
        <v>2842504.9079850842</v>
      </c>
      <c r="E27" s="12">
        <f>SUM('Detail Cash Flow'!P27:AA27)</f>
        <v>4691494.0816958183</v>
      </c>
      <c r="F27" s="12">
        <f>SUM('Detail Cash Flow'!AB27:AM27)</f>
        <v>30836111.728122644</v>
      </c>
      <c r="G27" s="12">
        <f>SUM('Detail Cash Flow'!AN27:AY27)</f>
        <v>79407164.955901682</v>
      </c>
      <c r="H27" s="12">
        <f>SUM('Detail Cash Flow'!AZ27:BK27)</f>
        <v>106182307.36109233</v>
      </c>
      <c r="I27" s="12">
        <f>SUM('Detail Cash Flow'!BL27:BW27)</f>
        <v>96188649.065053672</v>
      </c>
      <c r="J27" s="12">
        <f>SUM('Detail Cash Flow'!BX26:CC27)</f>
        <v>23051957.876527563</v>
      </c>
      <c r="K27" s="12">
        <f>SUM(C27:J27)</f>
        <v>345255860.51637876</v>
      </c>
    </row>
    <row r="28" spans="1:11" x14ac:dyDescent="0.25">
      <c r="A28" s="18" t="s">
        <v>15</v>
      </c>
      <c r="B28" s="12"/>
      <c r="C28" s="8">
        <f>SUM('Detail Cash Flow'!C29:C29)</f>
        <v>2413178.46</v>
      </c>
      <c r="D28" s="8">
        <f t="shared" ref="D28:J28" si="4">D30-D27</f>
        <v>3336853.5876346636</v>
      </c>
      <c r="E28" s="8">
        <f t="shared" si="4"/>
        <v>5507406.0959037831</v>
      </c>
      <c r="F28" s="8">
        <f t="shared" si="4"/>
        <v>36198913.767796144</v>
      </c>
      <c r="G28" s="8">
        <f t="shared" si="4"/>
        <v>93217106.68736285</v>
      </c>
      <c r="H28" s="8">
        <f t="shared" si="4"/>
        <v>124648795.59780401</v>
      </c>
      <c r="I28" s="8">
        <f t="shared" si="4"/>
        <v>112917109.77201957</v>
      </c>
      <c r="J28" s="8">
        <f t="shared" si="4"/>
        <v>27060994.028967142</v>
      </c>
      <c r="K28" s="8">
        <f>SUM(C28:J28)</f>
        <v>405300357.99748814</v>
      </c>
    </row>
    <row r="30" spans="1:11" ht="15.75" thickBot="1" x14ac:dyDescent="0.3">
      <c r="A30" t="s">
        <v>24</v>
      </c>
      <c r="C30" s="2">
        <f>SUM('Detail Cash Flow'!C31:C31)</f>
        <v>4468849</v>
      </c>
      <c r="D30" s="2">
        <f>SUM('Detail Cash Flow'!D31:O31)</f>
        <v>6179358.4956197478</v>
      </c>
      <c r="E30" s="2">
        <f>SUM('Detail Cash Flow'!P31:AA31)</f>
        <v>10198900.177599601</v>
      </c>
      <c r="F30" s="2">
        <f>SUM('Detail Cash Flow'!AB31:AM31)</f>
        <v>67035025.495918788</v>
      </c>
      <c r="G30" s="2">
        <f>SUM('Detail Cash Flow'!AN31:AY31)</f>
        <v>172624271.64326453</v>
      </c>
      <c r="H30" s="2">
        <f>SUM('Detail Cash Flow'!AZ31:BK31)</f>
        <v>230831102.95889634</v>
      </c>
      <c r="I30" s="2">
        <f>SUM('Detail Cash Flow'!BL31:BW31)</f>
        <v>209105758.83707324</v>
      </c>
      <c r="J30" s="2">
        <f>SUM('Detail Cash Flow'!BX31:CC31)</f>
        <v>50112951.905494705</v>
      </c>
      <c r="K30" s="2">
        <f>SUM(C30:J30)</f>
        <v>750556218.5138669</v>
      </c>
    </row>
    <row r="31" spans="1:11" ht="15.75" thickTop="1" x14ac:dyDescent="0.25"/>
    <row r="35" spans="1:1" ht="19.5" customHeight="1" x14ac:dyDescent="0.25">
      <c r="A35" s="42" t="s">
        <v>26</v>
      </c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72"/>
  <sheetViews>
    <sheetView tabSelected="1" workbookViewId="0">
      <selection activeCell="AG9" sqref="AG9"/>
    </sheetView>
  </sheetViews>
  <sheetFormatPr defaultRowHeight="15" x14ac:dyDescent="0.25"/>
  <cols>
    <col min="1" max="1" width="25.42578125" style="19" customWidth="1"/>
    <col min="2" max="2" width="6" style="12" customWidth="1"/>
    <col min="3" max="3" width="13.28515625" style="12" customWidth="1"/>
    <col min="4" max="4" width="13.42578125" style="12" customWidth="1"/>
    <col min="5" max="12" width="11.7109375" style="12" customWidth="1"/>
    <col min="13" max="14" width="12.140625" style="12" customWidth="1"/>
    <col min="15" max="15" width="14.85546875" style="12" customWidth="1"/>
    <col min="16" max="16" width="11.28515625" style="12" customWidth="1"/>
    <col min="17" max="33" width="18.28515625" style="12" customWidth="1"/>
    <col min="34" max="34" width="18.28515625" style="24" customWidth="1"/>
    <col min="35" max="65" width="18.28515625" style="12" customWidth="1"/>
    <col min="66" max="66" width="14.42578125" style="12" customWidth="1"/>
    <col min="67" max="67" width="11.7109375" style="12" customWidth="1"/>
    <col min="68" max="76" width="12.140625" style="12" customWidth="1"/>
    <col min="77" max="77" width="13.140625" style="12" customWidth="1"/>
    <col min="78" max="78" width="12.140625" style="12" customWidth="1"/>
    <col min="79" max="79" width="14.28515625" style="12" bestFit="1" customWidth="1"/>
    <col min="80" max="80" width="12.5703125" style="12" customWidth="1"/>
    <col min="81" max="81" width="13.5703125" style="12" customWidth="1"/>
    <col min="82" max="82" width="6" style="12" customWidth="1"/>
    <col min="83" max="83" width="23.7109375" style="12" bestFit="1" customWidth="1"/>
    <col min="84" max="85" width="12.5703125" style="12" bestFit="1" customWidth="1"/>
    <col min="86" max="16384" width="9.140625" style="12"/>
  </cols>
  <sheetData>
    <row r="1" spans="1:85" ht="15.75" x14ac:dyDescent="0.25">
      <c r="A1" s="21"/>
      <c r="B1" s="11"/>
      <c r="C1" s="10" t="s">
        <v>12</v>
      </c>
      <c r="D1" s="10" t="s">
        <v>0</v>
      </c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 t="s">
        <v>0</v>
      </c>
      <c r="U1" s="10" t="s">
        <v>0</v>
      </c>
      <c r="V1" s="10" t="s">
        <v>0</v>
      </c>
      <c r="W1" s="10" t="s">
        <v>0</v>
      </c>
      <c r="X1" s="10" t="s">
        <v>0</v>
      </c>
      <c r="Y1" s="10" t="s">
        <v>0</v>
      </c>
      <c r="Z1" s="10" t="s">
        <v>0</v>
      </c>
      <c r="AA1" s="10" t="s">
        <v>0</v>
      </c>
      <c r="AB1" s="10" t="s">
        <v>0</v>
      </c>
      <c r="AC1" s="10" t="s">
        <v>0</v>
      </c>
      <c r="AD1" s="10" t="s">
        <v>0</v>
      </c>
      <c r="AE1" s="10" t="s">
        <v>0</v>
      </c>
      <c r="AF1" s="10" t="s">
        <v>0</v>
      </c>
      <c r="AG1" s="10" t="s">
        <v>0</v>
      </c>
      <c r="AH1" s="52" t="s">
        <v>0</v>
      </c>
      <c r="AI1" s="10" t="s">
        <v>0</v>
      </c>
      <c r="AJ1" s="10" t="s">
        <v>0</v>
      </c>
      <c r="AK1" s="10" t="s">
        <v>0</v>
      </c>
      <c r="AL1" s="10" t="s">
        <v>0</v>
      </c>
      <c r="AM1" s="10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1</v>
      </c>
      <c r="AT1" s="10" t="s">
        <v>1</v>
      </c>
      <c r="AU1" s="10" t="s">
        <v>1</v>
      </c>
      <c r="AV1" s="10" t="s">
        <v>1</v>
      </c>
      <c r="AW1" s="10" t="s">
        <v>1</v>
      </c>
      <c r="AX1" s="10" t="s">
        <v>1</v>
      </c>
      <c r="AY1" s="10" t="s">
        <v>1</v>
      </c>
      <c r="AZ1" s="10" t="s">
        <v>1</v>
      </c>
      <c r="BA1" s="10" t="s">
        <v>1</v>
      </c>
      <c r="BB1" s="10" t="s">
        <v>1</v>
      </c>
      <c r="BC1" s="10" t="s">
        <v>1</v>
      </c>
      <c r="BD1" s="10" t="s">
        <v>1</v>
      </c>
      <c r="BE1" s="10" t="s">
        <v>1</v>
      </c>
      <c r="BF1" s="10" t="s">
        <v>1</v>
      </c>
      <c r="BG1" s="10" t="s">
        <v>1</v>
      </c>
      <c r="BH1" s="10" t="s">
        <v>1</v>
      </c>
      <c r="BI1" s="10" t="s">
        <v>1</v>
      </c>
      <c r="BJ1" s="10" t="s">
        <v>1</v>
      </c>
      <c r="BK1" s="10" t="s">
        <v>1</v>
      </c>
      <c r="BL1" s="10" t="s">
        <v>1</v>
      </c>
      <c r="BM1" s="10" t="s">
        <v>1</v>
      </c>
      <c r="BN1" s="10" t="s">
        <v>1</v>
      </c>
      <c r="BO1" s="10" t="s">
        <v>1</v>
      </c>
      <c r="BP1" s="10" t="s">
        <v>1</v>
      </c>
      <c r="BQ1" s="10" t="s">
        <v>1</v>
      </c>
      <c r="BR1" s="10" t="s">
        <v>1</v>
      </c>
      <c r="BS1" s="10" t="s">
        <v>1</v>
      </c>
      <c r="BT1" s="10" t="s">
        <v>1</v>
      </c>
      <c r="BU1" s="10" t="s">
        <v>1</v>
      </c>
      <c r="BV1" s="10" t="s">
        <v>1</v>
      </c>
      <c r="BW1" s="10" t="s">
        <v>1</v>
      </c>
      <c r="BX1" s="10" t="s">
        <v>1</v>
      </c>
      <c r="BY1" s="10" t="s">
        <v>1</v>
      </c>
      <c r="BZ1" s="10" t="s">
        <v>1</v>
      </c>
      <c r="CA1" s="10" t="s">
        <v>1</v>
      </c>
      <c r="CB1" s="10" t="s">
        <v>1</v>
      </c>
      <c r="CC1" s="10" t="s">
        <v>1</v>
      </c>
      <c r="CD1" s="9"/>
      <c r="CE1" s="10" t="s">
        <v>1</v>
      </c>
      <c r="CF1" s="11"/>
      <c r="CG1" s="11"/>
    </row>
    <row r="2" spans="1:85" s="3" customFormat="1" ht="33.75" customHeight="1" x14ac:dyDescent="0.25">
      <c r="A2" s="20"/>
      <c r="B2" s="5"/>
      <c r="C2" s="4">
        <v>41609</v>
      </c>
      <c r="D2" s="4">
        <v>41640</v>
      </c>
      <c r="E2" s="4">
        <v>41671</v>
      </c>
      <c r="F2" s="4">
        <v>41699</v>
      </c>
      <c r="G2" s="4">
        <v>41730</v>
      </c>
      <c r="H2" s="4">
        <v>41760</v>
      </c>
      <c r="I2" s="4">
        <v>41791</v>
      </c>
      <c r="J2" s="4">
        <v>41821</v>
      </c>
      <c r="K2" s="4">
        <v>41852</v>
      </c>
      <c r="L2" s="4">
        <v>41883</v>
      </c>
      <c r="M2" s="7">
        <v>41913</v>
      </c>
      <c r="N2" s="7">
        <v>41944</v>
      </c>
      <c r="O2" s="7">
        <v>41974</v>
      </c>
      <c r="P2" s="7">
        <v>42005</v>
      </c>
      <c r="Q2" s="7">
        <v>42036</v>
      </c>
      <c r="R2" s="7">
        <v>42064</v>
      </c>
      <c r="S2" s="7">
        <v>42095</v>
      </c>
      <c r="T2" s="7">
        <v>42125</v>
      </c>
      <c r="U2" s="7">
        <v>42156</v>
      </c>
      <c r="V2" s="7">
        <v>42186</v>
      </c>
      <c r="W2" s="7">
        <v>42217</v>
      </c>
      <c r="X2" s="7">
        <v>42248</v>
      </c>
      <c r="Y2" s="7">
        <v>42278</v>
      </c>
      <c r="Z2" s="7">
        <v>42309</v>
      </c>
      <c r="AA2" s="7">
        <v>42339</v>
      </c>
      <c r="AB2" s="7">
        <v>42370</v>
      </c>
      <c r="AC2" s="7">
        <v>42401</v>
      </c>
      <c r="AD2" s="7">
        <v>42430</v>
      </c>
      <c r="AE2" s="7">
        <v>42461</v>
      </c>
      <c r="AF2" s="7">
        <v>42491</v>
      </c>
      <c r="AG2" s="7">
        <v>42522</v>
      </c>
      <c r="AH2" s="43">
        <v>42552</v>
      </c>
      <c r="AI2" s="7">
        <v>42583</v>
      </c>
      <c r="AJ2" s="7">
        <v>42614</v>
      </c>
      <c r="AK2" s="7">
        <v>42644</v>
      </c>
      <c r="AL2" s="7">
        <v>42675</v>
      </c>
      <c r="AM2" s="7">
        <v>42705</v>
      </c>
      <c r="AN2" s="7">
        <v>42736</v>
      </c>
      <c r="AO2" s="7">
        <v>42767</v>
      </c>
      <c r="AP2" s="7">
        <v>42795</v>
      </c>
      <c r="AQ2" s="7">
        <v>42826</v>
      </c>
      <c r="AR2" s="7">
        <v>42856</v>
      </c>
      <c r="AS2" s="7">
        <v>42887</v>
      </c>
      <c r="AT2" s="7">
        <v>42917</v>
      </c>
      <c r="AU2" s="7">
        <v>42948</v>
      </c>
      <c r="AV2" s="7">
        <v>42979</v>
      </c>
      <c r="AW2" s="7">
        <v>43009</v>
      </c>
      <c r="AX2" s="7">
        <v>43040</v>
      </c>
      <c r="AY2" s="7">
        <v>43070</v>
      </c>
      <c r="AZ2" s="7">
        <v>43101</v>
      </c>
      <c r="BA2" s="7">
        <v>43132</v>
      </c>
      <c r="BB2" s="7">
        <v>43160</v>
      </c>
      <c r="BC2" s="7">
        <v>43191</v>
      </c>
      <c r="BD2" s="7">
        <v>43221</v>
      </c>
      <c r="BE2" s="7">
        <v>43252</v>
      </c>
      <c r="BF2" s="7">
        <v>43282</v>
      </c>
      <c r="BG2" s="7">
        <v>43313</v>
      </c>
      <c r="BH2" s="7">
        <v>43344</v>
      </c>
      <c r="BI2" s="7">
        <v>43374</v>
      </c>
      <c r="BJ2" s="7">
        <v>43405</v>
      </c>
      <c r="BK2" s="7">
        <v>43435</v>
      </c>
      <c r="BL2" s="7">
        <v>43466</v>
      </c>
      <c r="BM2" s="7">
        <v>43497</v>
      </c>
      <c r="BN2" s="7">
        <v>43525</v>
      </c>
      <c r="BO2" s="7">
        <v>43556</v>
      </c>
      <c r="BP2" s="7">
        <v>43586</v>
      </c>
      <c r="BQ2" s="7">
        <v>43617</v>
      </c>
      <c r="BR2" s="7">
        <v>43647</v>
      </c>
      <c r="BS2" s="7">
        <v>43678</v>
      </c>
      <c r="BT2" s="7">
        <v>43709</v>
      </c>
      <c r="BU2" s="7">
        <v>43739</v>
      </c>
      <c r="BV2" s="7">
        <v>43770</v>
      </c>
      <c r="BW2" s="7">
        <v>43800</v>
      </c>
      <c r="BX2" s="7">
        <v>43831</v>
      </c>
      <c r="BY2" s="7">
        <v>43862</v>
      </c>
      <c r="BZ2" s="7">
        <v>43891</v>
      </c>
      <c r="CA2" s="7">
        <v>43922</v>
      </c>
      <c r="CB2" s="7">
        <v>43952</v>
      </c>
      <c r="CC2" s="7">
        <v>43983</v>
      </c>
      <c r="CD2" s="6"/>
      <c r="CE2" s="7" t="s">
        <v>2</v>
      </c>
      <c r="CF2" s="5"/>
      <c r="CG2" s="5"/>
    </row>
    <row r="3" spans="1:85" x14ac:dyDescent="0.25">
      <c r="AH3" s="44"/>
    </row>
    <row r="4" spans="1:85" x14ac:dyDescent="0.25">
      <c r="A4" s="27" t="s">
        <v>13</v>
      </c>
      <c r="C4" s="12">
        <v>4468849</v>
      </c>
      <c r="D4" s="12">
        <v>32339.75</v>
      </c>
      <c r="E4" s="12">
        <v>417165</v>
      </c>
      <c r="F4" s="12">
        <v>451684</v>
      </c>
      <c r="G4" s="12">
        <v>537170.69333333336</v>
      </c>
      <c r="H4" s="12">
        <v>537170.69333333336</v>
      </c>
      <c r="I4" s="12">
        <v>537170.69333333336</v>
      </c>
      <c r="J4" s="12">
        <v>557347.97538461536</v>
      </c>
      <c r="K4" s="12">
        <v>557347.97538461536</v>
      </c>
      <c r="L4" s="12">
        <v>557347.97538461536</v>
      </c>
      <c r="M4" s="12">
        <v>467778.90666666668</v>
      </c>
      <c r="N4" s="12">
        <v>467778.90666666668</v>
      </c>
      <c r="O4" s="12">
        <v>467778.90666666668</v>
      </c>
      <c r="P4" s="12">
        <f>297828.333333333+138005</f>
        <v>435833.33333333302</v>
      </c>
      <c r="Q4" s="12">
        <v>297828.33333333331</v>
      </c>
      <c r="R4" s="12">
        <v>297828.33333333331</v>
      </c>
      <c r="S4" s="22">
        <v>268100</v>
      </c>
      <c r="T4" s="22">
        <v>268100</v>
      </c>
      <c r="U4" s="22">
        <v>268100</v>
      </c>
      <c r="V4" s="12">
        <v>269404.66666666669</v>
      </c>
      <c r="W4" s="12">
        <v>269404.66666666669</v>
      </c>
      <c r="X4" s="12">
        <v>269404.66666666669</v>
      </c>
      <c r="Y4" s="12">
        <v>264333</v>
      </c>
      <c r="Z4" s="12">
        <v>264333</v>
      </c>
      <c r="AA4" s="12">
        <v>264333</v>
      </c>
      <c r="AB4" s="12">
        <v>261385.86666666667</v>
      </c>
      <c r="AC4" s="12">
        <v>261385.86666666667</v>
      </c>
      <c r="AD4" s="12">
        <v>261385.86666666667</v>
      </c>
      <c r="AE4" s="12">
        <v>258735.86666666667</v>
      </c>
      <c r="AF4" s="12">
        <v>258735.86666666667</v>
      </c>
      <c r="AG4" s="12">
        <v>258735.86666666667</v>
      </c>
      <c r="AH4" s="44">
        <v>217717.53333333333</v>
      </c>
      <c r="AI4" s="12">
        <v>217717.53333333333</v>
      </c>
      <c r="AJ4" s="12">
        <v>217717.53333333333</v>
      </c>
      <c r="AK4" s="12">
        <v>217717.53333333333</v>
      </c>
      <c r="AL4" s="12">
        <v>217717.53333333333</v>
      </c>
      <c r="AM4" s="12">
        <v>217717.53333333333</v>
      </c>
      <c r="AN4" s="12">
        <v>129747.96666666667</v>
      </c>
      <c r="AO4" s="12">
        <v>129747.96666666667</v>
      </c>
      <c r="AP4" s="12">
        <v>129747.96666666667</v>
      </c>
      <c r="AQ4" s="12">
        <v>116144.76666666668</v>
      </c>
      <c r="AR4" s="12">
        <v>116144.76666666668</v>
      </c>
      <c r="AS4" s="12">
        <v>116144.76666666668</v>
      </c>
      <c r="AT4" s="12">
        <v>116144.76666666668</v>
      </c>
      <c r="AU4" s="12">
        <v>116144.76666666668</v>
      </c>
      <c r="AV4" s="12">
        <v>116144.76666666668</v>
      </c>
      <c r="AW4" s="12">
        <v>116144.76666666668</v>
      </c>
      <c r="AX4" s="12">
        <v>116144.76666666668</v>
      </c>
      <c r="AY4" s="12">
        <v>116144.76666666668</v>
      </c>
      <c r="AZ4" s="12">
        <v>111962.13333333335</v>
      </c>
      <c r="BA4" s="12">
        <v>111962.13333333335</v>
      </c>
      <c r="BB4" s="12">
        <v>111962.13333333335</v>
      </c>
      <c r="BC4" s="22">
        <v>111962.13333333335</v>
      </c>
      <c r="BD4" s="22">
        <v>111962.13333333335</v>
      </c>
      <c r="BE4" s="22">
        <v>111962.13333333335</v>
      </c>
      <c r="BF4" s="22">
        <v>111962.13333333335</v>
      </c>
      <c r="BG4" s="22">
        <v>111962.13333333335</v>
      </c>
      <c r="BH4" s="22">
        <v>111962.13333333335</v>
      </c>
      <c r="BI4" s="22">
        <v>111962.13333333335</v>
      </c>
      <c r="BJ4" s="22">
        <v>111962.13333333335</v>
      </c>
      <c r="BK4" s="12">
        <v>111962.13333333335</v>
      </c>
      <c r="BL4" s="12">
        <v>114246.83333333333</v>
      </c>
      <c r="BM4" s="12">
        <v>114246.83333333333</v>
      </c>
      <c r="BN4" s="12">
        <v>114246.83333333333</v>
      </c>
      <c r="BO4" s="12">
        <v>114246.83333333333</v>
      </c>
      <c r="BP4" s="12">
        <v>114246.83333333333</v>
      </c>
      <c r="BQ4" s="12">
        <v>114246.83333333333</v>
      </c>
      <c r="BR4" s="12">
        <v>109646.83333333333</v>
      </c>
      <c r="BS4" s="12">
        <v>109646.83333333333</v>
      </c>
      <c r="BT4" s="12">
        <v>109646.83333333333</v>
      </c>
      <c r="BU4" s="12">
        <v>689376</v>
      </c>
      <c r="BV4" s="12">
        <v>689376</v>
      </c>
      <c r="BW4" s="12">
        <v>689376</v>
      </c>
      <c r="BX4" s="12">
        <v>70229.666666666672</v>
      </c>
      <c r="BY4" s="12">
        <v>70229.666666666672</v>
      </c>
      <c r="BZ4" s="12">
        <f>70229.6666666667</f>
        <v>70229.666666666701</v>
      </c>
      <c r="CA4" s="12">
        <v>154788.46666666667</v>
      </c>
      <c r="CB4" s="12">
        <v>154788.46666666667</v>
      </c>
      <c r="CC4" s="12">
        <v>154788.46666666667</v>
      </c>
      <c r="CE4" s="12">
        <v>22896300</v>
      </c>
    </row>
    <row r="5" spans="1:85" x14ac:dyDescent="0.25">
      <c r="A5" s="28" t="s">
        <v>4</v>
      </c>
      <c r="J5" s="12">
        <f t="shared" ref="J5:L5" si="0">J6*$CE$5</f>
        <v>76888.472999999998</v>
      </c>
      <c r="K5" s="12">
        <f t="shared" si="0"/>
        <v>76888.472999999998</v>
      </c>
      <c r="L5" s="12">
        <f t="shared" si="0"/>
        <v>76888.472999999998</v>
      </c>
      <c r="M5" s="12">
        <f t="shared" ref="M5:AR5" si="1">M6*$CE$5</f>
        <v>76888.472999999998</v>
      </c>
      <c r="N5" s="12">
        <f t="shared" si="1"/>
        <v>92266.167600000001</v>
      </c>
      <c r="O5" s="12">
        <f t="shared" si="1"/>
        <v>99955.014899999995</v>
      </c>
      <c r="P5" s="12">
        <f t="shared" si="1"/>
        <v>102517.96400000001</v>
      </c>
      <c r="Q5" s="12">
        <f t="shared" si="1"/>
        <v>153776.946</v>
      </c>
      <c r="R5" s="12">
        <f t="shared" si="1"/>
        <v>153776.946</v>
      </c>
      <c r="S5" s="12">
        <f t="shared" si="1"/>
        <v>205035.92799999999</v>
      </c>
      <c r="T5" s="12">
        <f t="shared" si="1"/>
        <v>256294.91</v>
      </c>
      <c r="U5" s="12">
        <f t="shared" si="1"/>
        <v>653552.0205000001</v>
      </c>
      <c r="V5" s="12">
        <f t="shared" si="1"/>
        <v>697122.15520000004</v>
      </c>
      <c r="W5" s="12">
        <f t="shared" si="1"/>
        <v>740692.28990000009</v>
      </c>
      <c r="X5" s="12">
        <f t="shared" si="1"/>
        <v>784262.42460000003</v>
      </c>
      <c r="Y5" s="12">
        <f t="shared" si="1"/>
        <v>827832.55930000008</v>
      </c>
      <c r="Z5" s="12">
        <f t="shared" si="1"/>
        <v>871402.69400000002</v>
      </c>
      <c r="AA5" s="12">
        <f t="shared" si="1"/>
        <v>914972.82869999995</v>
      </c>
      <c r="AB5" s="12">
        <f t="shared" si="1"/>
        <v>2103591.9238819182</v>
      </c>
      <c r="AC5" s="12">
        <f t="shared" si="1"/>
        <v>2448610.3664173903</v>
      </c>
      <c r="AD5" s="12">
        <f t="shared" si="1"/>
        <v>7791351.6577368127</v>
      </c>
      <c r="AE5" s="12">
        <f t="shared" si="1"/>
        <v>4602908.860927566</v>
      </c>
      <c r="AF5" s="12">
        <f t="shared" si="1"/>
        <v>6537967.6105052885</v>
      </c>
      <c r="AG5" s="12">
        <f t="shared" si="1"/>
        <v>2384742.9088613298</v>
      </c>
      <c r="AH5" s="44">
        <f t="shared" si="1"/>
        <v>6892624.3775919825</v>
      </c>
      <c r="AI5" s="12">
        <f t="shared" si="1"/>
        <v>5145299.4170629578</v>
      </c>
      <c r="AJ5" s="12">
        <f t="shared" si="1"/>
        <v>9006537.282828128</v>
      </c>
      <c r="AK5" s="12">
        <f t="shared" si="1"/>
        <v>6803290.4553252682</v>
      </c>
      <c r="AL5" s="12">
        <f t="shared" si="1"/>
        <v>4104827.2667674972</v>
      </c>
      <c r="AM5" s="12">
        <f t="shared" si="1"/>
        <v>2311138.8115970897</v>
      </c>
      <c r="AN5" s="12">
        <f t="shared" si="1"/>
        <v>8886408.6948671006</v>
      </c>
      <c r="AO5" s="12">
        <f t="shared" si="1"/>
        <v>7856181.5910877148</v>
      </c>
      <c r="AP5" s="12">
        <f t="shared" si="1"/>
        <v>13249042.095008779</v>
      </c>
      <c r="AQ5" s="12">
        <f t="shared" si="1"/>
        <v>16024613.715699576</v>
      </c>
      <c r="AR5" s="12">
        <f t="shared" si="1"/>
        <v>15249547.145000001</v>
      </c>
      <c r="AS5" s="12">
        <f t="shared" ref="AS5:BU5" si="2">AS6*$CE$5</f>
        <v>27953307.827973235</v>
      </c>
      <c r="AT5" s="12">
        <f t="shared" si="2"/>
        <v>5892703.2511815447</v>
      </c>
      <c r="AU5" s="12">
        <f t="shared" si="2"/>
        <v>3422235.4281145209</v>
      </c>
      <c r="AV5" s="12">
        <f t="shared" si="2"/>
        <v>11471496.428580698</v>
      </c>
      <c r="AW5" s="12">
        <f t="shared" si="2"/>
        <v>13671347.109738935</v>
      </c>
      <c r="AX5" s="12">
        <f t="shared" si="2"/>
        <v>12588726.80314297</v>
      </c>
      <c r="AY5" s="12">
        <f t="shared" si="2"/>
        <v>13470716.239586739</v>
      </c>
      <c r="AZ5" s="12">
        <f t="shared" si="2"/>
        <v>14639237.459226588</v>
      </c>
      <c r="BA5" s="12">
        <f t="shared" si="2"/>
        <v>13400497.928958343</v>
      </c>
      <c r="BB5" s="12">
        <f t="shared" si="2"/>
        <v>8690970.3068876024</v>
      </c>
      <c r="BC5" s="12">
        <f t="shared" si="2"/>
        <v>12072626.312585207</v>
      </c>
      <c r="BD5" s="12">
        <f t="shared" si="2"/>
        <v>18845549.650130756</v>
      </c>
      <c r="BE5" s="12">
        <f t="shared" si="2"/>
        <v>16533303.94080843</v>
      </c>
      <c r="BF5" s="12">
        <f t="shared" si="2"/>
        <v>13322293.94906568</v>
      </c>
      <c r="BG5" s="12">
        <f t="shared" si="2"/>
        <v>11755817.630251005</v>
      </c>
      <c r="BH5" s="12">
        <f t="shared" si="2"/>
        <v>16790892.409012407</v>
      </c>
      <c r="BI5" s="12">
        <f t="shared" si="2"/>
        <v>15113061.457724903</v>
      </c>
      <c r="BJ5" s="12">
        <f t="shared" si="2"/>
        <v>15204953.539940909</v>
      </c>
      <c r="BK5" s="12">
        <f t="shared" si="2"/>
        <v>15612522.679616977</v>
      </c>
      <c r="BL5" s="12">
        <f t="shared" si="2"/>
        <v>13156043.938926049</v>
      </c>
      <c r="BM5" s="12">
        <f t="shared" si="2"/>
        <v>9071132.3034007493</v>
      </c>
      <c r="BN5" s="12">
        <f t="shared" si="2"/>
        <v>6987857.8725563865</v>
      </c>
      <c r="BO5" s="12">
        <f t="shared" si="2"/>
        <v>7481174.5824207822</v>
      </c>
      <c r="BP5" s="12">
        <f t="shared" si="2"/>
        <v>11728383.354973359</v>
      </c>
      <c r="BQ5" s="12">
        <f t="shared" si="2"/>
        <v>4659745.7351982836</v>
      </c>
      <c r="BR5" s="12">
        <f t="shared" si="2"/>
        <v>4555158.4491544981</v>
      </c>
      <c r="BS5" s="12">
        <f t="shared" si="2"/>
        <v>5125898.2</v>
      </c>
      <c r="BT5" s="12">
        <f t="shared" si="2"/>
        <v>10588327.288107334</v>
      </c>
      <c r="BU5" s="12">
        <f t="shared" si="2"/>
        <v>10221628.804830089</v>
      </c>
      <c r="BV5" s="12">
        <f t="shared" ref="BV5:CB5" si="3">BV6*$CE$5</f>
        <v>9098779.0403932668</v>
      </c>
      <c r="BW5" s="12">
        <f t="shared" si="3"/>
        <v>8686495.9751631301</v>
      </c>
      <c r="BX5" s="12">
        <f>BX6*$CE$5+36780</f>
        <v>7220974.4766544094</v>
      </c>
      <c r="BY5" s="12">
        <f t="shared" si="3"/>
        <v>5138243.9036955135</v>
      </c>
      <c r="BZ5" s="12">
        <f t="shared" si="3"/>
        <v>2673473.5039555687</v>
      </c>
      <c r="CA5" s="12">
        <f t="shared" si="3"/>
        <v>2660341.1658000001</v>
      </c>
      <c r="CB5" s="12">
        <f t="shared" si="3"/>
        <v>2665467.0639999998</v>
      </c>
      <c r="CC5" s="12">
        <f>(CC6*$CE$5)-190000+70816+22405+119</f>
        <v>2158735.2080000001</v>
      </c>
      <c r="CE5" s="12">
        <f>55253400+457336420</f>
        <v>512589820</v>
      </c>
    </row>
    <row r="6" spans="1:85" s="13" customFormat="1" hidden="1" x14ac:dyDescent="0.25">
      <c r="A6" s="28" t="s">
        <v>4</v>
      </c>
      <c r="J6" s="13">
        <v>1.4999999999999999E-4</v>
      </c>
      <c r="K6" s="13">
        <v>1.4999999999999999E-4</v>
      </c>
      <c r="L6" s="13">
        <v>1.4999999999999999E-4</v>
      </c>
      <c r="M6" s="13">
        <v>1.4999999999999999E-4</v>
      </c>
      <c r="N6" s="13">
        <v>1.8000000000000001E-4</v>
      </c>
      <c r="O6" s="13">
        <v>1.95E-4</v>
      </c>
      <c r="P6" s="13">
        <v>2.0000000000000001E-4</v>
      </c>
      <c r="Q6" s="13">
        <v>2.9999999999999997E-4</v>
      </c>
      <c r="R6" s="13">
        <v>2.9999999999999997E-4</v>
      </c>
      <c r="S6" s="13">
        <f>R6+0.0001</f>
        <v>3.9999999999999996E-4</v>
      </c>
      <c r="T6" s="13">
        <f t="shared" ref="T6" si="4">S6+0.0001</f>
        <v>5.0000000000000001E-4</v>
      </c>
      <c r="U6" s="13">
        <v>1.2750000000000001E-3</v>
      </c>
      <c r="V6" s="13">
        <v>1.3600000000000001E-3</v>
      </c>
      <c r="W6" s="13">
        <v>1.4450000000000001E-3</v>
      </c>
      <c r="X6" s="13">
        <v>1.5300000000000001E-3</v>
      </c>
      <c r="Y6" s="13">
        <v>1.6150000000000001E-3</v>
      </c>
      <c r="Z6" s="13">
        <v>1.7000000000000001E-3</v>
      </c>
      <c r="AA6" s="13">
        <v>1.7849999999999999E-3</v>
      </c>
      <c r="AB6" s="13">
        <v>4.1038503727637782E-3</v>
      </c>
      <c r="AC6" s="13">
        <v>4.7769391253563919E-3</v>
      </c>
      <c r="AD6" s="13">
        <v>1.519997345584587E-2</v>
      </c>
      <c r="AE6" s="13">
        <v>8.9797118111467102E-3</v>
      </c>
      <c r="AF6" s="13">
        <v>1.2754774588588765E-2</v>
      </c>
      <c r="AG6" s="13">
        <v>4.6523415327704518E-3</v>
      </c>
      <c r="AH6" s="45">
        <v>1.3446666532690763E-2</v>
      </c>
      <c r="AI6" s="13">
        <v>1.0037849399863146E-2</v>
      </c>
      <c r="AJ6" s="13">
        <v>1.7570651876832294E-2</v>
      </c>
      <c r="AK6" s="13">
        <v>1.327238698444161E-2</v>
      </c>
      <c r="AL6" s="13">
        <v>8.0080155840151039E-3</v>
      </c>
      <c r="AM6" s="13">
        <v>4.5087489478372583E-3</v>
      </c>
      <c r="AN6" s="13">
        <v>1.7336295704950013E-2</v>
      </c>
      <c r="AO6" s="13">
        <v>1.5326448720904591E-2</v>
      </c>
      <c r="AP6" s="13">
        <v>2.5847259500800815E-2</v>
      </c>
      <c r="AQ6" s="13">
        <v>3.1262060014573788E-2</v>
      </c>
      <c r="AR6" s="13">
        <v>2.9750000000000002E-2</v>
      </c>
      <c r="AS6" s="13">
        <v>5.4533482206051684E-2</v>
      </c>
      <c r="AT6" s="13">
        <v>1.149594280116906E-2</v>
      </c>
      <c r="AU6" s="13">
        <v>6.6763624531492273E-3</v>
      </c>
      <c r="AV6" s="13">
        <v>2.2379485469650368E-2</v>
      </c>
      <c r="AW6" s="13">
        <v>2.66711248961966E-2</v>
      </c>
      <c r="AX6" s="13">
        <v>2.4559065186161851E-2</v>
      </c>
      <c r="AY6" s="13">
        <v>2.627971862489727E-2</v>
      </c>
      <c r="AZ6" s="13">
        <v>2.8559360502373201E-2</v>
      </c>
      <c r="BA6" s="13">
        <v>2.6142731295284685E-2</v>
      </c>
      <c r="BB6" s="13">
        <v>1.6955019330831819E-2</v>
      </c>
      <c r="BC6" s="13">
        <v>2.3552216297594842E-2</v>
      </c>
      <c r="BD6" s="13">
        <v>3.6765360752054645E-2</v>
      </c>
      <c r="BE6" s="13">
        <v>3.2254452382235038E-2</v>
      </c>
      <c r="BF6" s="13">
        <v>2.5990164902349563E-2</v>
      </c>
      <c r="BG6" s="13">
        <v>2.2934161334399902E-2</v>
      </c>
      <c r="BH6" s="13">
        <v>3.2756975955964961E-2</v>
      </c>
      <c r="BI6" s="13">
        <v>2.9483733129395551E-2</v>
      </c>
      <c r="BJ6" s="13">
        <v>2.9663003334597843E-2</v>
      </c>
      <c r="BK6" s="13">
        <v>3.0458120841371717E-2</v>
      </c>
      <c r="BL6" s="13">
        <v>2.5665831480863294E-2</v>
      </c>
      <c r="BM6" s="13">
        <v>1.7696668855812916E-2</v>
      </c>
      <c r="BN6" s="13">
        <v>1.3632455425190431E-2</v>
      </c>
      <c r="BO6" s="13">
        <v>1.4594855946262808E-2</v>
      </c>
      <c r="BP6" s="13">
        <v>2.2880640421172153E-2</v>
      </c>
      <c r="BQ6" s="13">
        <v>9.0905935962565226E-3</v>
      </c>
      <c r="BR6" s="13">
        <v>8.8865566022253394E-3</v>
      </c>
      <c r="BS6" s="13">
        <v>0.01</v>
      </c>
      <c r="BT6" s="13">
        <v>2.065653057274398E-2</v>
      </c>
      <c r="BU6" s="13">
        <v>1.9941146714209209E-2</v>
      </c>
      <c r="BV6" s="13">
        <v>1.7750604255841965E-2</v>
      </c>
      <c r="BW6" s="13">
        <v>1.6946290457276601E-2</v>
      </c>
      <c r="BX6" s="13">
        <v>1.4015484109018024E-2</v>
      </c>
      <c r="BY6" s="13">
        <v>1.0024084956848174E-2</v>
      </c>
      <c r="BZ6" s="13">
        <v>5.21561958439902E-3</v>
      </c>
      <c r="CA6" s="13">
        <v>5.1900000000000002E-3</v>
      </c>
      <c r="CB6" s="13">
        <v>5.1999999999999998E-3</v>
      </c>
      <c r="CC6" s="13">
        <v>4.4000000000000003E-3</v>
      </c>
      <c r="CE6" s="13">
        <f>SUM(K6:CC6)</f>
        <v>0.99996681882723115</v>
      </c>
    </row>
    <row r="7" spans="1:85" x14ac:dyDescent="0.25">
      <c r="A7" s="27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46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</row>
    <row r="8" spans="1:85" x14ac:dyDescent="0.25">
      <c r="A8" s="27" t="s">
        <v>5</v>
      </c>
      <c r="M8" s="12">
        <f t="shared" ref="M8:AR8" si="5">M10*$CE$8</f>
        <v>0</v>
      </c>
      <c r="N8" s="12">
        <f t="shared" si="5"/>
        <v>0</v>
      </c>
      <c r="O8" s="12">
        <f t="shared" si="5"/>
        <v>0</v>
      </c>
      <c r="P8" s="12">
        <f t="shared" si="5"/>
        <v>0</v>
      </c>
      <c r="Q8" s="12">
        <f t="shared" si="5"/>
        <v>0</v>
      </c>
      <c r="R8" s="12">
        <f t="shared" si="5"/>
        <v>0</v>
      </c>
      <c r="S8" s="12">
        <f t="shared" si="5"/>
        <v>0</v>
      </c>
      <c r="T8" s="12">
        <f t="shared" si="5"/>
        <v>0</v>
      </c>
      <c r="U8" s="12">
        <f t="shared" si="5"/>
        <v>0</v>
      </c>
      <c r="V8" s="12">
        <f t="shared" si="5"/>
        <v>0</v>
      </c>
      <c r="W8" s="12">
        <f t="shared" si="5"/>
        <v>0</v>
      </c>
      <c r="X8" s="12">
        <f t="shared" si="5"/>
        <v>0</v>
      </c>
      <c r="Y8" s="12">
        <f t="shared" si="5"/>
        <v>0</v>
      </c>
      <c r="Z8" s="12">
        <f t="shared" si="5"/>
        <v>0</v>
      </c>
      <c r="AA8" s="12">
        <f t="shared" si="5"/>
        <v>0</v>
      </c>
      <c r="AB8" s="12">
        <f t="shared" si="5"/>
        <v>0</v>
      </c>
      <c r="AC8" s="12">
        <f t="shared" si="5"/>
        <v>0</v>
      </c>
      <c r="AD8" s="12">
        <f t="shared" si="5"/>
        <v>0</v>
      </c>
      <c r="AE8" s="12">
        <f t="shared" si="5"/>
        <v>0</v>
      </c>
      <c r="AF8" s="12">
        <f t="shared" si="5"/>
        <v>0</v>
      </c>
      <c r="AG8" s="12">
        <f t="shared" si="5"/>
        <v>0</v>
      </c>
      <c r="AH8" s="44">
        <f t="shared" si="5"/>
        <v>0</v>
      </c>
      <c r="AI8" s="12">
        <f t="shared" si="5"/>
        <v>0</v>
      </c>
      <c r="AJ8" s="12">
        <f t="shared" si="5"/>
        <v>0</v>
      </c>
      <c r="AK8" s="12">
        <f t="shared" si="5"/>
        <v>0</v>
      </c>
      <c r="AL8" s="12">
        <f t="shared" si="5"/>
        <v>0</v>
      </c>
      <c r="AM8" s="12">
        <f t="shared" si="5"/>
        <v>0</v>
      </c>
      <c r="AN8" s="12">
        <f t="shared" si="5"/>
        <v>0</v>
      </c>
      <c r="AO8" s="12">
        <f t="shared" si="5"/>
        <v>0</v>
      </c>
      <c r="AP8" s="12">
        <f t="shared" si="5"/>
        <v>0</v>
      </c>
      <c r="AQ8" s="12">
        <f t="shared" si="5"/>
        <v>19060.336879727325</v>
      </c>
      <c r="AR8" s="12">
        <f t="shared" si="5"/>
        <v>16528.435649382576</v>
      </c>
      <c r="AS8" s="12">
        <f t="shared" ref="AS8:BU8" si="6">AS10*$CE$8</f>
        <v>11576.052210969248</v>
      </c>
      <c r="AT8" s="12">
        <f t="shared" si="6"/>
        <v>13781.380444987284</v>
      </c>
      <c r="AU8" s="12">
        <f t="shared" si="6"/>
        <v>185512.67208982745</v>
      </c>
      <c r="AV8" s="12">
        <f t="shared" si="6"/>
        <v>24408.449948983613</v>
      </c>
      <c r="AW8" s="12">
        <f t="shared" si="6"/>
        <v>35753.980044898708</v>
      </c>
      <c r="AX8" s="12">
        <f t="shared" si="6"/>
        <v>35753.980044898708</v>
      </c>
      <c r="AY8" s="12">
        <f t="shared" si="6"/>
        <v>35753.980044898708</v>
      </c>
      <c r="AZ8" s="12">
        <f t="shared" si="6"/>
        <v>35753.980044898708</v>
      </c>
      <c r="BA8" s="12">
        <f t="shared" si="6"/>
        <v>35753.980044898708</v>
      </c>
      <c r="BB8" s="12">
        <f t="shared" si="6"/>
        <v>35753.980044898708</v>
      </c>
      <c r="BC8" s="12">
        <f t="shared" si="6"/>
        <v>82261.816757073539</v>
      </c>
      <c r="BD8" s="12">
        <f t="shared" si="6"/>
        <v>82261.816757073539</v>
      </c>
      <c r="BE8" s="12">
        <f t="shared" si="6"/>
        <v>82261.816757073539</v>
      </c>
      <c r="BF8" s="12">
        <f t="shared" si="6"/>
        <v>1854834.7262192059</v>
      </c>
      <c r="BG8" s="12">
        <f t="shared" si="6"/>
        <v>2024160.9037969811</v>
      </c>
      <c r="BH8" s="12">
        <f t="shared" si="6"/>
        <v>1877725.572244083</v>
      </c>
      <c r="BI8" s="12">
        <f t="shared" si="6"/>
        <v>1877725.572244083</v>
      </c>
      <c r="BJ8" s="12">
        <f t="shared" si="6"/>
        <v>1369750.8815460084</v>
      </c>
      <c r="BK8" s="12">
        <f t="shared" si="6"/>
        <v>797552.7295938473</v>
      </c>
      <c r="BL8" s="12">
        <f t="shared" si="6"/>
        <v>1019169.0069364057</v>
      </c>
      <c r="BM8" s="12">
        <f t="shared" si="6"/>
        <v>14890187.976362497</v>
      </c>
      <c r="BN8" s="12">
        <f t="shared" si="6"/>
        <v>765076.00561796862</v>
      </c>
      <c r="BO8" s="12">
        <f t="shared" si="6"/>
        <v>726528.86594566365</v>
      </c>
      <c r="BP8" s="12">
        <f t="shared" si="6"/>
        <v>1340778.0937189525</v>
      </c>
      <c r="BQ8" s="12">
        <f t="shared" si="6"/>
        <v>747710.00628388918</v>
      </c>
      <c r="BR8" s="12">
        <f t="shared" si="6"/>
        <v>790072.28696034022</v>
      </c>
      <c r="BS8" s="12">
        <f t="shared" si="6"/>
        <v>1326658.6141718857</v>
      </c>
      <c r="BT8" s="12">
        <f t="shared" si="6"/>
        <v>1326658.6141718857</v>
      </c>
      <c r="BU8" s="12">
        <f t="shared" si="6"/>
        <v>1326658.6141718857</v>
      </c>
      <c r="BV8" s="12">
        <f t="shared" ref="BV8:CC8" si="7">BV10*$CE$8</f>
        <v>1745578.7697892913</v>
      </c>
      <c r="BW8" s="12">
        <f t="shared" si="7"/>
        <v>1834598.7265527023</v>
      </c>
      <c r="BX8" s="12">
        <f t="shared" si="7"/>
        <v>1512290.3893544914</v>
      </c>
      <c r="BY8" s="12">
        <f t="shared" si="7"/>
        <v>1326305.1469288026</v>
      </c>
      <c r="BZ8" s="12">
        <f t="shared" si="7"/>
        <v>950980.56530338805</v>
      </c>
      <c r="CA8" s="12">
        <f t="shared" si="7"/>
        <v>825169.27897733462</v>
      </c>
      <c r="CB8" s="12">
        <f t="shared" si="7"/>
        <v>3015.9976719584661</v>
      </c>
      <c r="CC8" s="12">
        <f t="shared" si="7"/>
        <v>3015.9976719584661</v>
      </c>
      <c r="CE8" s="12">
        <v>42994380</v>
      </c>
    </row>
    <row r="9" spans="1:85" x14ac:dyDescent="0.25">
      <c r="A9" s="27" t="s">
        <v>14</v>
      </c>
      <c r="AH9" s="44"/>
      <c r="AQ9" s="12">
        <f>AQ10*$CE$9</f>
        <v>21715.318947587966</v>
      </c>
      <c r="AR9" s="12">
        <f t="shared" ref="AR9:CC9" si="8">AR10*$CE$9</f>
        <v>18830.740196033752</v>
      </c>
      <c r="AS9" s="12">
        <f t="shared" si="8"/>
        <v>13188.521666817689</v>
      </c>
      <c r="AT9" s="12">
        <f t="shared" si="8"/>
        <v>15701.037908687369</v>
      </c>
      <c r="AU9" s="12">
        <f t="shared" si="8"/>
        <v>211353.39153079723</v>
      </c>
      <c r="AV9" s="12">
        <f t="shared" si="8"/>
        <v>27808.389694421759</v>
      </c>
      <c r="AW9" s="12">
        <f t="shared" si="8"/>
        <v>40734.279001462128</v>
      </c>
      <c r="AX9" s="12">
        <f t="shared" si="8"/>
        <v>40734.279001462128</v>
      </c>
      <c r="AY9" s="12">
        <f t="shared" si="8"/>
        <v>40734.279001462128</v>
      </c>
      <c r="AZ9" s="12">
        <f t="shared" si="8"/>
        <v>40734.279001462128</v>
      </c>
      <c r="BA9" s="12">
        <f t="shared" si="8"/>
        <v>40734.279001462128</v>
      </c>
      <c r="BB9" s="12">
        <f t="shared" si="8"/>
        <v>40734.279001462128</v>
      </c>
      <c r="BC9" s="12">
        <f t="shared" si="8"/>
        <v>93720.357586536178</v>
      </c>
      <c r="BD9" s="12">
        <f t="shared" si="8"/>
        <v>93720.357586536178</v>
      </c>
      <c r="BE9" s="12">
        <f t="shared" si="8"/>
        <v>93720.357586536178</v>
      </c>
      <c r="BF9" s="12">
        <f t="shared" si="8"/>
        <v>2113201.2476522545</v>
      </c>
      <c r="BG9" s="12">
        <f t="shared" si="8"/>
        <v>2306113.4703206876</v>
      </c>
      <c r="BH9" s="12">
        <f t="shared" si="8"/>
        <v>2139280.6409781422</v>
      </c>
      <c r="BI9" s="12">
        <f t="shared" si="8"/>
        <v>2139280.6409781422</v>
      </c>
      <c r="BJ9" s="12">
        <f t="shared" si="8"/>
        <v>1560548.3501788389</v>
      </c>
      <c r="BK9" s="12">
        <f t="shared" si="8"/>
        <v>908646.68394557456</v>
      </c>
      <c r="BL9" s="12">
        <f t="shared" si="8"/>
        <v>1161132.6802234964</v>
      </c>
      <c r="BM9" s="12">
        <f t="shared" si="8"/>
        <v>16964295.182010274</v>
      </c>
      <c r="BN9" s="12">
        <f t="shared" si="8"/>
        <v>871646.16165894677</v>
      </c>
      <c r="BO9" s="12">
        <f t="shared" si="8"/>
        <v>827729.65389818279</v>
      </c>
      <c r="BP9" s="12">
        <f t="shared" si="8"/>
        <v>1527539.8397608262</v>
      </c>
      <c r="BQ9" s="12">
        <f t="shared" si="8"/>
        <v>851861.1905557221</v>
      </c>
      <c r="BR9" s="12">
        <f t="shared" si="8"/>
        <v>900124.26387080061</v>
      </c>
      <c r="BS9" s="12">
        <f t="shared" si="8"/>
        <v>1511453.6077244654</v>
      </c>
      <c r="BT9" s="12">
        <f t="shared" si="8"/>
        <v>1511453.6077244654</v>
      </c>
      <c r="BU9" s="12">
        <f t="shared" si="8"/>
        <v>1511453.6077244654</v>
      </c>
      <c r="BV9" s="12">
        <f t="shared" si="8"/>
        <v>1988726.6407357941</v>
      </c>
      <c r="BW9" s="12">
        <f t="shared" si="8"/>
        <v>2090146.5036698019</v>
      </c>
      <c r="BX9" s="12">
        <f t="shared" si="8"/>
        <v>1722942.6926411476</v>
      </c>
      <c r="BY9" s="12">
        <f t="shared" si="8"/>
        <v>1511050.9047728067</v>
      </c>
      <c r="BZ9" s="12">
        <f t="shared" si="8"/>
        <v>1083446.0282013654</v>
      </c>
      <c r="CA9" s="12">
        <f t="shared" si="8"/>
        <v>940110.04064689751</v>
      </c>
      <c r="CB9" s="12">
        <f t="shared" si="8"/>
        <v>3436.1067070865861</v>
      </c>
      <c r="CC9" s="12">
        <f t="shared" si="8"/>
        <v>3436.1067070865861</v>
      </c>
      <c r="CE9" s="12">
        <v>48983220</v>
      </c>
    </row>
    <row r="10" spans="1:85" s="13" customFormat="1" hidden="1" x14ac:dyDescent="0.25">
      <c r="A10" s="28"/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45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4.433215894665146E-4</v>
      </c>
      <c r="AR10" s="13">
        <v>3.8443246883389356E-4</v>
      </c>
      <c r="AS10" s="13">
        <v>2.6924570632183201E-4</v>
      </c>
      <c r="AT10" s="13">
        <v>3.2053911336754441E-4</v>
      </c>
      <c r="AU10" s="13">
        <v>4.3148121240456881E-3</v>
      </c>
      <c r="AV10" s="13">
        <v>5.6771256961918304E-4</v>
      </c>
      <c r="AW10" s="13">
        <v>8.3159659576202076E-4</v>
      </c>
      <c r="AX10" s="13">
        <v>8.3159659576202076E-4</v>
      </c>
      <c r="AY10" s="13">
        <v>8.3159659576202076E-4</v>
      </c>
      <c r="AZ10" s="13">
        <v>8.3159659576202076E-4</v>
      </c>
      <c r="BA10" s="13">
        <v>8.3159659576202076E-4</v>
      </c>
      <c r="BB10" s="13">
        <v>8.3159659576202076E-4</v>
      </c>
      <c r="BC10" s="13">
        <v>1.9133155718741271E-3</v>
      </c>
      <c r="BD10" s="13">
        <v>1.9133155718741271E-3</v>
      </c>
      <c r="BE10" s="13">
        <v>1.9133155718741271E-3</v>
      </c>
      <c r="BF10" s="13">
        <v>4.3141329778896821E-2</v>
      </c>
      <c r="BG10" s="13">
        <v>4.7079662593040791E-2</v>
      </c>
      <c r="BH10" s="13">
        <v>4.367374462067096E-2</v>
      </c>
      <c r="BI10" s="13">
        <v>4.367374462067096E-2</v>
      </c>
      <c r="BJ10" s="13">
        <v>3.1858835539575366E-2</v>
      </c>
      <c r="BK10" s="13">
        <v>1.8550162360611952E-2</v>
      </c>
      <c r="BL10" s="13">
        <v>2.3704702962024472E-2</v>
      </c>
      <c r="BM10" s="13">
        <v>0.34632870566717083</v>
      </c>
      <c r="BN10" s="13">
        <v>1.7794790984727971E-2</v>
      </c>
      <c r="BO10" s="13">
        <v>1.68982286974638E-2</v>
      </c>
      <c r="BP10" s="13">
        <v>3.1184961702412094E-2</v>
      </c>
      <c r="BQ10" s="13">
        <v>1.7390877744577062E-2</v>
      </c>
      <c r="BR10" s="13">
        <v>1.8376175838803587E-2</v>
      </c>
      <c r="BS10" s="13">
        <v>3.0856558791448691E-2</v>
      </c>
      <c r="BT10" s="13">
        <v>3.0856558791448691E-2</v>
      </c>
      <c r="BU10" s="13">
        <v>3.0856558791448691E-2</v>
      </c>
      <c r="BV10" s="13">
        <v>4.0600161458062459E-2</v>
      </c>
      <c r="BW10" s="13">
        <v>4.2670663620517434E-2</v>
      </c>
      <c r="BX10" s="13">
        <v>3.5174141116920195E-2</v>
      </c>
      <c r="BY10" s="13">
        <v>3.0848337548507566E-2</v>
      </c>
      <c r="BZ10" s="13">
        <v>2.2118717965077948E-2</v>
      </c>
      <c r="CA10" s="13">
        <v>1.9192491646055476E-2</v>
      </c>
      <c r="CB10" s="13">
        <v>7.0148649008509159E-5</v>
      </c>
      <c r="CC10" s="13">
        <v>7.0148649008509159E-5</v>
      </c>
    </row>
    <row r="11" spans="1:85" s="13" customFormat="1" x14ac:dyDescent="0.25">
      <c r="A11" s="28"/>
      <c r="AH11" s="45"/>
    </row>
    <row r="12" spans="1:85" s="26" customFormat="1" x14ac:dyDescent="0.25">
      <c r="A12" s="29" t="s">
        <v>22</v>
      </c>
      <c r="AH12" s="47"/>
      <c r="AN12" s="26">
        <v>446452</v>
      </c>
      <c r="AO12" s="26">
        <v>446452</v>
      </c>
      <c r="AP12" s="26">
        <v>446452</v>
      </c>
      <c r="AQ12" s="26">
        <v>446452</v>
      </c>
      <c r="AR12" s="26">
        <v>446452</v>
      </c>
      <c r="AS12" s="26">
        <v>446452</v>
      </c>
      <c r="AT12" s="26">
        <v>643271</v>
      </c>
      <c r="AU12" s="26">
        <v>643271</v>
      </c>
      <c r="AV12" s="26">
        <v>643271</v>
      </c>
      <c r="AW12" s="26">
        <v>643271</v>
      </c>
      <c r="AX12" s="26">
        <v>643271</v>
      </c>
      <c r="AY12" s="26">
        <v>643271</v>
      </c>
      <c r="AZ12" s="26">
        <v>643271</v>
      </c>
      <c r="BA12" s="26">
        <v>643271</v>
      </c>
      <c r="BB12" s="26">
        <v>643271</v>
      </c>
      <c r="BC12" s="26">
        <v>643271</v>
      </c>
      <c r="BD12" s="26">
        <v>643271</v>
      </c>
      <c r="BE12" s="26">
        <v>643271</v>
      </c>
      <c r="BF12" s="26">
        <v>1185386</v>
      </c>
      <c r="BG12" s="26">
        <v>1185386</v>
      </c>
      <c r="BH12" s="26">
        <v>1185386</v>
      </c>
      <c r="BI12" s="26">
        <v>1185386</v>
      </c>
      <c r="BJ12" s="26">
        <v>1185386</v>
      </c>
      <c r="BK12" s="26">
        <v>1185386</v>
      </c>
      <c r="BL12" s="26">
        <v>1185386</v>
      </c>
      <c r="BM12" s="26">
        <v>1185386</v>
      </c>
      <c r="BN12" s="26">
        <v>1185386</v>
      </c>
      <c r="BO12" s="26">
        <v>1185386</v>
      </c>
      <c r="BP12" s="26">
        <v>1185386</v>
      </c>
      <c r="BQ12" s="26">
        <v>1185386</v>
      </c>
      <c r="BR12" s="26">
        <v>1632127</v>
      </c>
      <c r="BS12" s="26">
        <v>1632127</v>
      </c>
      <c r="BT12" s="26">
        <v>1632127</v>
      </c>
      <c r="BU12" s="26">
        <v>1632127</v>
      </c>
      <c r="BV12" s="26">
        <v>1632127</v>
      </c>
      <c r="BW12" s="26">
        <v>1632127</v>
      </c>
      <c r="BX12" s="26">
        <v>1632127</v>
      </c>
      <c r="BY12" s="26">
        <v>1632127</v>
      </c>
      <c r="BZ12" s="26">
        <v>1632127</v>
      </c>
      <c r="CA12" s="26">
        <v>1632127</v>
      </c>
      <c r="CB12" s="26">
        <v>1632127</v>
      </c>
      <c r="CC12" s="26">
        <f>1632127-8120</f>
        <v>1624007</v>
      </c>
      <c r="CE12" s="26">
        <f>SUM(AN12:CC12)</f>
        <v>44200000</v>
      </c>
    </row>
    <row r="13" spans="1:85" x14ac:dyDescent="0.25">
      <c r="A13" s="27"/>
      <c r="AH13" s="44"/>
    </row>
    <row r="14" spans="1:85" x14ac:dyDescent="0.25">
      <c r="A14" s="27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ref="M14:AR14" si="9">M10*$CE$14</f>
        <v>0</v>
      </c>
      <c r="N14" s="8">
        <f t="shared" si="9"/>
        <v>0</v>
      </c>
      <c r="O14" s="8">
        <f t="shared" si="9"/>
        <v>0</v>
      </c>
      <c r="P14" s="8">
        <f t="shared" si="9"/>
        <v>0</v>
      </c>
      <c r="Q14" s="8">
        <f t="shared" si="9"/>
        <v>0</v>
      </c>
      <c r="R14" s="8">
        <f t="shared" si="9"/>
        <v>0</v>
      </c>
      <c r="S14" s="8">
        <f t="shared" si="9"/>
        <v>0</v>
      </c>
      <c r="T14" s="8">
        <f t="shared" si="9"/>
        <v>0</v>
      </c>
      <c r="U14" s="8">
        <f t="shared" si="9"/>
        <v>0</v>
      </c>
      <c r="V14" s="8">
        <f t="shared" si="9"/>
        <v>0</v>
      </c>
      <c r="W14" s="8">
        <f t="shared" si="9"/>
        <v>0</v>
      </c>
      <c r="X14" s="8">
        <f t="shared" si="9"/>
        <v>0</v>
      </c>
      <c r="Y14" s="8">
        <f t="shared" si="9"/>
        <v>0</v>
      </c>
      <c r="Z14" s="8">
        <f t="shared" si="9"/>
        <v>0</v>
      </c>
      <c r="AA14" s="8">
        <f t="shared" si="9"/>
        <v>0</v>
      </c>
      <c r="AB14" s="8">
        <f t="shared" si="9"/>
        <v>0</v>
      </c>
      <c r="AC14" s="8">
        <f t="shared" si="9"/>
        <v>0</v>
      </c>
      <c r="AD14" s="8">
        <f t="shared" si="9"/>
        <v>0</v>
      </c>
      <c r="AE14" s="8">
        <f t="shared" si="9"/>
        <v>0</v>
      </c>
      <c r="AF14" s="8">
        <f t="shared" si="9"/>
        <v>0</v>
      </c>
      <c r="AG14" s="8">
        <f t="shared" si="9"/>
        <v>0</v>
      </c>
      <c r="AH14" s="48">
        <f t="shared" si="9"/>
        <v>0</v>
      </c>
      <c r="AI14" s="8">
        <f t="shared" si="9"/>
        <v>0</v>
      </c>
      <c r="AJ14" s="8">
        <f t="shared" si="9"/>
        <v>0</v>
      </c>
      <c r="AK14" s="8">
        <f t="shared" si="9"/>
        <v>0</v>
      </c>
      <c r="AL14" s="8">
        <f t="shared" si="9"/>
        <v>0</v>
      </c>
      <c r="AM14" s="8">
        <f t="shared" si="9"/>
        <v>0</v>
      </c>
      <c r="AN14" s="8">
        <f t="shared" si="9"/>
        <v>0</v>
      </c>
      <c r="AO14" s="8">
        <f t="shared" si="9"/>
        <v>0</v>
      </c>
      <c r="AP14" s="8">
        <f t="shared" si="9"/>
        <v>0</v>
      </c>
      <c r="AQ14" s="8">
        <f t="shared" si="9"/>
        <v>2030.0630990225477</v>
      </c>
      <c r="AR14" s="8">
        <f t="shared" si="9"/>
        <v>1760.3973900413225</v>
      </c>
      <c r="AS14" s="8">
        <f t="shared" ref="AS14:CC14" si="10">AS10*$CE$14</f>
        <v>1232.9329000917028</v>
      </c>
      <c r="AT14" s="8">
        <f t="shared" si="10"/>
        <v>1467.8162338629063</v>
      </c>
      <c r="AU14" s="8">
        <f t="shared" si="10"/>
        <v>19758.435141363381</v>
      </c>
      <c r="AV14" s="8">
        <f t="shared" si="10"/>
        <v>2599.6756436384289</v>
      </c>
      <c r="AW14" s="8">
        <f t="shared" si="10"/>
        <v>3808.0562788759989</v>
      </c>
      <c r="AX14" s="8">
        <f t="shared" si="10"/>
        <v>3808.0562788759989</v>
      </c>
      <c r="AY14" s="8">
        <f t="shared" si="10"/>
        <v>3808.0562788759989</v>
      </c>
      <c r="AZ14" s="8">
        <f t="shared" si="10"/>
        <v>3808.0562788759989</v>
      </c>
      <c r="BA14" s="8">
        <f t="shared" si="10"/>
        <v>3808.0562788759989</v>
      </c>
      <c r="BB14" s="8">
        <f t="shared" si="10"/>
        <v>3808.0562788759989</v>
      </c>
      <c r="BC14" s="8">
        <f t="shared" si="10"/>
        <v>8761.4757131972929</v>
      </c>
      <c r="BD14" s="8">
        <f t="shared" si="10"/>
        <v>8761.4757131972929</v>
      </c>
      <c r="BE14" s="8">
        <f t="shared" si="10"/>
        <v>8761.4757131972929</v>
      </c>
      <c r="BF14" s="8">
        <f t="shared" si="10"/>
        <v>197553.2518781519</v>
      </c>
      <c r="BG14" s="8">
        <f t="shared" si="10"/>
        <v>215587.70882234091</v>
      </c>
      <c r="BH14" s="8">
        <f t="shared" si="10"/>
        <v>199991.29177816727</v>
      </c>
      <c r="BI14" s="8">
        <f t="shared" si="10"/>
        <v>199991.29177816727</v>
      </c>
      <c r="BJ14" s="8">
        <f t="shared" si="10"/>
        <v>145888.33015001446</v>
      </c>
      <c r="BK14" s="8">
        <f t="shared" si="10"/>
        <v>84945.107533500224</v>
      </c>
      <c r="BL14" s="8">
        <f t="shared" si="10"/>
        <v>108548.83655543505</v>
      </c>
      <c r="BM14" s="8">
        <f t="shared" si="10"/>
        <v>1585912.2186068711</v>
      </c>
      <c r="BN14" s="8">
        <f t="shared" si="10"/>
        <v>81486.102619967161</v>
      </c>
      <c r="BO14" s="8">
        <f t="shared" si="10"/>
        <v>77380.554731941898</v>
      </c>
      <c r="BP14" s="8">
        <f t="shared" si="10"/>
        <v>142802.51966226418</v>
      </c>
      <c r="BQ14" s="8">
        <f t="shared" si="10"/>
        <v>79636.49866762248</v>
      </c>
      <c r="BR14" s="8">
        <f t="shared" si="10"/>
        <v>84148.386538983614</v>
      </c>
      <c r="BS14" s="8">
        <f t="shared" si="10"/>
        <v>141298.69343994855</v>
      </c>
      <c r="BT14" s="8">
        <f t="shared" si="10"/>
        <v>141298.69343994855</v>
      </c>
      <c r="BU14" s="8">
        <f t="shared" si="10"/>
        <v>141298.69343994855</v>
      </c>
      <c r="BV14" s="8">
        <f t="shared" si="10"/>
        <v>185916.70595053566</v>
      </c>
      <c r="BW14" s="8">
        <f t="shared" si="10"/>
        <v>195397.97222837326</v>
      </c>
      <c r="BX14" s="8">
        <f t="shared" si="10"/>
        <v>161069.81391815323</v>
      </c>
      <c r="BY14" s="8">
        <f t="shared" si="10"/>
        <v>141261.04663383888</v>
      </c>
      <c r="BZ14" s="8">
        <f t="shared" si="10"/>
        <v>101286.27661158255</v>
      </c>
      <c r="CA14" s="8">
        <f t="shared" si="10"/>
        <v>87886.468863025337</v>
      </c>
      <c r="CB14" s="8">
        <f t="shared" si="10"/>
        <v>321.22546517490423</v>
      </c>
      <c r="CC14" s="8">
        <f t="shared" si="10"/>
        <v>321.22546517490423</v>
      </c>
      <c r="CD14" s="8"/>
      <c r="CE14" s="8">
        <v>4579211</v>
      </c>
    </row>
    <row r="15" spans="1:85" x14ac:dyDescent="0.25">
      <c r="AH15" s="44"/>
    </row>
    <row r="16" spans="1:85" ht="15.75" thickBot="1" x14ac:dyDescent="0.3">
      <c r="A16" s="19" t="s">
        <v>3</v>
      </c>
      <c r="C16" s="2">
        <f t="shared" ref="C16:AH16" si="11">C14+C9+C8+C5+C4+C12</f>
        <v>4468849</v>
      </c>
      <c r="D16" s="2">
        <f t="shared" si="11"/>
        <v>32339.75</v>
      </c>
      <c r="E16" s="2">
        <f t="shared" si="11"/>
        <v>417165</v>
      </c>
      <c r="F16" s="2">
        <f t="shared" si="11"/>
        <v>451684</v>
      </c>
      <c r="G16" s="2">
        <f t="shared" si="11"/>
        <v>537170.69333333336</v>
      </c>
      <c r="H16" s="2">
        <f t="shared" si="11"/>
        <v>537170.69333333336</v>
      </c>
      <c r="I16" s="2">
        <f t="shared" si="11"/>
        <v>537170.69333333336</v>
      </c>
      <c r="J16" s="2">
        <f t="shared" si="11"/>
        <v>634236.44838461536</v>
      </c>
      <c r="K16" s="2">
        <f t="shared" si="11"/>
        <v>634236.44838461536</v>
      </c>
      <c r="L16" s="2">
        <f t="shared" si="11"/>
        <v>634236.44838461536</v>
      </c>
      <c r="M16" s="2">
        <f t="shared" si="11"/>
        <v>544667.37966666673</v>
      </c>
      <c r="N16" s="2">
        <f t="shared" si="11"/>
        <v>560045.07426666666</v>
      </c>
      <c r="O16" s="2">
        <f t="shared" si="11"/>
        <v>567733.92156666669</v>
      </c>
      <c r="P16" s="2">
        <f t="shared" si="11"/>
        <v>538351.29733333306</v>
      </c>
      <c r="Q16" s="2">
        <f t="shared" si="11"/>
        <v>451605.27933333331</v>
      </c>
      <c r="R16" s="2">
        <f t="shared" si="11"/>
        <v>451605.27933333331</v>
      </c>
      <c r="S16" s="2">
        <f t="shared" si="11"/>
        <v>473135.92799999996</v>
      </c>
      <c r="T16" s="2">
        <f t="shared" si="11"/>
        <v>524394.91</v>
      </c>
      <c r="U16" s="2">
        <f t="shared" si="11"/>
        <v>921652.0205000001</v>
      </c>
      <c r="V16" s="2">
        <f t="shared" si="11"/>
        <v>966526.82186666667</v>
      </c>
      <c r="W16" s="2">
        <f t="shared" si="11"/>
        <v>1010096.9565666667</v>
      </c>
      <c r="X16" s="2">
        <f t="shared" si="11"/>
        <v>1053667.0912666668</v>
      </c>
      <c r="Y16" s="2">
        <f t="shared" si="11"/>
        <v>1092165.5593000001</v>
      </c>
      <c r="Z16" s="2">
        <f t="shared" si="11"/>
        <v>1135735.6940000001</v>
      </c>
      <c r="AA16" s="2">
        <f t="shared" si="11"/>
        <v>1179305.8287</v>
      </c>
      <c r="AB16" s="2">
        <f t="shared" si="11"/>
        <v>2364977.7905485849</v>
      </c>
      <c r="AC16" s="2">
        <f t="shared" si="11"/>
        <v>2709996.233084057</v>
      </c>
      <c r="AD16" s="2">
        <f t="shared" si="11"/>
        <v>8052737.524403479</v>
      </c>
      <c r="AE16" s="2">
        <f t="shared" si="11"/>
        <v>4861644.7275942322</v>
      </c>
      <c r="AF16" s="2">
        <f t="shared" si="11"/>
        <v>6796703.4771719547</v>
      </c>
      <c r="AG16" s="2">
        <f t="shared" si="11"/>
        <v>2643478.7755279965</v>
      </c>
      <c r="AH16" s="49">
        <f t="shared" si="11"/>
        <v>7110341.9109253157</v>
      </c>
      <c r="AI16" s="2">
        <f t="shared" ref="AI16:BN16" si="12">AI14+AI9+AI8+AI5+AI4+AI12</f>
        <v>5363016.950396291</v>
      </c>
      <c r="AJ16" s="2">
        <f t="shared" si="12"/>
        <v>9224254.8161614612</v>
      </c>
      <c r="AK16" s="2">
        <f t="shared" si="12"/>
        <v>7021007.9886586014</v>
      </c>
      <c r="AL16" s="2">
        <f t="shared" si="12"/>
        <v>4322544.8001008304</v>
      </c>
      <c r="AM16" s="2">
        <f t="shared" si="12"/>
        <v>2528856.344930423</v>
      </c>
      <c r="AN16" s="2">
        <f t="shared" si="12"/>
        <v>9462608.6615337674</v>
      </c>
      <c r="AO16" s="2">
        <f t="shared" si="12"/>
        <v>8432381.5577543825</v>
      </c>
      <c r="AP16" s="2">
        <f t="shared" si="12"/>
        <v>13825242.061675446</v>
      </c>
      <c r="AQ16" s="2">
        <f t="shared" si="12"/>
        <v>16630016.201292582</v>
      </c>
      <c r="AR16" s="2">
        <f t="shared" si="12"/>
        <v>15849263.484902127</v>
      </c>
      <c r="AS16" s="2">
        <f t="shared" si="12"/>
        <v>28541902.10141778</v>
      </c>
      <c r="AT16" s="2">
        <f t="shared" si="12"/>
        <v>6683069.2524357485</v>
      </c>
      <c r="AU16" s="2">
        <f t="shared" si="12"/>
        <v>4598275.6935431752</v>
      </c>
      <c r="AV16" s="2">
        <f t="shared" si="12"/>
        <v>12285728.710534409</v>
      </c>
      <c r="AW16" s="2">
        <f t="shared" si="12"/>
        <v>14511059.191730838</v>
      </c>
      <c r="AX16" s="2">
        <f t="shared" si="12"/>
        <v>13428438.885134874</v>
      </c>
      <c r="AY16" s="2">
        <f t="shared" si="12"/>
        <v>14310428.321578642</v>
      </c>
      <c r="AZ16" s="2">
        <f t="shared" si="12"/>
        <v>15474766.907885157</v>
      </c>
      <c r="BA16" s="2">
        <f t="shared" si="12"/>
        <v>14236027.377616912</v>
      </c>
      <c r="BB16" s="2">
        <f t="shared" si="12"/>
        <v>9526499.7555461712</v>
      </c>
      <c r="BC16" s="2">
        <f t="shared" si="12"/>
        <v>13012603.095975347</v>
      </c>
      <c r="BD16" s="2">
        <f t="shared" si="12"/>
        <v>19785526.433520894</v>
      </c>
      <c r="BE16" s="2">
        <f t="shared" si="12"/>
        <v>17473280.724198572</v>
      </c>
      <c r="BF16" s="2">
        <f t="shared" si="12"/>
        <v>18785231.308148626</v>
      </c>
      <c r="BG16" s="2">
        <f t="shared" si="12"/>
        <v>17599027.846524347</v>
      </c>
      <c r="BH16" s="2">
        <f t="shared" si="12"/>
        <v>22305238.04734613</v>
      </c>
      <c r="BI16" s="2">
        <f t="shared" si="12"/>
        <v>20627407.096058629</v>
      </c>
      <c r="BJ16" s="2">
        <f t="shared" si="12"/>
        <v>19578489.235149104</v>
      </c>
      <c r="BK16" s="2">
        <f t="shared" si="12"/>
        <v>18701015.33402323</v>
      </c>
      <c r="BL16" s="2">
        <f t="shared" si="12"/>
        <v>16744527.29597472</v>
      </c>
      <c r="BM16" s="2">
        <f t="shared" si="12"/>
        <v>43811160.513713725</v>
      </c>
      <c r="BN16" s="2">
        <f t="shared" si="12"/>
        <v>10005698.975786602</v>
      </c>
      <c r="BO16" s="2">
        <f t="shared" ref="BO16:CC16" si="13">BO14+BO9+BO8+BO5+BO4+BO12</f>
        <v>10412446.490329904</v>
      </c>
      <c r="BP16" s="2">
        <f t="shared" si="13"/>
        <v>16039136.641448736</v>
      </c>
      <c r="BQ16" s="2">
        <f t="shared" si="13"/>
        <v>7638586.2640388506</v>
      </c>
      <c r="BR16" s="2">
        <f t="shared" si="13"/>
        <v>8071277.2198579554</v>
      </c>
      <c r="BS16" s="2">
        <f t="shared" si="13"/>
        <v>9847082.9486696329</v>
      </c>
      <c r="BT16" s="2">
        <f t="shared" si="13"/>
        <v>15309512.036776967</v>
      </c>
      <c r="BU16" s="2">
        <f t="shared" si="13"/>
        <v>15522542.720166389</v>
      </c>
      <c r="BV16" s="2">
        <f t="shared" si="13"/>
        <v>15340504.156868888</v>
      </c>
      <c r="BW16" s="2">
        <f t="shared" si="13"/>
        <v>15128142.177614007</v>
      </c>
      <c r="BX16" s="2">
        <f t="shared" si="13"/>
        <v>12319634.039234867</v>
      </c>
      <c r="BY16" s="2">
        <f t="shared" si="13"/>
        <v>9819217.6686976291</v>
      </c>
      <c r="BZ16" s="2">
        <f t="shared" si="13"/>
        <v>6511543.0407385724</v>
      </c>
      <c r="CA16" s="2">
        <f t="shared" si="13"/>
        <v>6300422.4209539238</v>
      </c>
      <c r="CB16" s="2">
        <f t="shared" si="13"/>
        <v>4459155.8605108866</v>
      </c>
      <c r="CC16" s="2">
        <f t="shared" si="13"/>
        <v>3944304.004510887</v>
      </c>
      <c r="CD16" s="2">
        <f>SUM(CD4:CD15)</f>
        <v>0</v>
      </c>
      <c r="CE16" s="2">
        <f>CE14+CE9+CE8+CE5+CE4+CE12</f>
        <v>676242931</v>
      </c>
    </row>
    <row r="17" spans="1:83" ht="15.75" thickTop="1" x14ac:dyDescent="0.25">
      <c r="AH17" s="44"/>
      <c r="CE17" s="12">
        <f>SUM(C16:CC16)</f>
        <v>676242931.31777716</v>
      </c>
    </row>
    <row r="18" spans="1:83" x14ac:dyDescent="0.25">
      <c r="AH18" s="44"/>
    </row>
    <row r="19" spans="1:83" x14ac:dyDescent="0.25">
      <c r="A19" s="19" t="s">
        <v>16</v>
      </c>
      <c r="C19" s="12">
        <f>C16*0.46</f>
        <v>2055670.54</v>
      </c>
      <c r="D19" s="12">
        <f t="shared" ref="D19:BO19" si="14">D16*0.46</f>
        <v>14876.285</v>
      </c>
      <c r="E19" s="12">
        <f t="shared" si="14"/>
        <v>191895.9</v>
      </c>
      <c r="F19" s="12">
        <f t="shared" si="14"/>
        <v>207774.64</v>
      </c>
      <c r="G19" s="12">
        <f t="shared" si="14"/>
        <v>247098.51893333337</v>
      </c>
      <c r="H19" s="12">
        <f t="shared" si="14"/>
        <v>247098.51893333337</v>
      </c>
      <c r="I19" s="12">
        <f t="shared" si="14"/>
        <v>247098.51893333337</v>
      </c>
      <c r="J19" s="12">
        <f t="shared" si="14"/>
        <v>291748.76625692309</v>
      </c>
      <c r="K19" s="12">
        <f t="shared" si="14"/>
        <v>291748.76625692309</v>
      </c>
      <c r="L19" s="12">
        <f t="shared" si="14"/>
        <v>291748.76625692309</v>
      </c>
      <c r="M19" s="12">
        <f t="shared" si="14"/>
        <v>250546.99464666672</v>
      </c>
      <c r="N19" s="12">
        <f t="shared" si="14"/>
        <v>257620.73416266669</v>
      </c>
      <c r="O19" s="12">
        <f t="shared" si="14"/>
        <v>261157.60392066668</v>
      </c>
      <c r="P19" s="12">
        <f t="shared" si="14"/>
        <v>247641.59677333321</v>
      </c>
      <c r="Q19" s="12">
        <f t="shared" si="14"/>
        <v>207738.42849333334</v>
      </c>
      <c r="R19" s="12">
        <f t="shared" si="14"/>
        <v>207738.42849333334</v>
      </c>
      <c r="S19" s="12">
        <f t="shared" si="14"/>
        <v>217642.52687999999</v>
      </c>
      <c r="T19" s="12">
        <f t="shared" si="14"/>
        <v>241221.65860000002</v>
      </c>
      <c r="U19" s="12">
        <f t="shared" si="14"/>
        <v>423959.92943000008</v>
      </c>
      <c r="V19" s="12">
        <f t="shared" si="14"/>
        <v>444602.33805866668</v>
      </c>
      <c r="W19" s="12">
        <f t="shared" si="14"/>
        <v>464644.60002066672</v>
      </c>
      <c r="X19" s="12">
        <f t="shared" si="14"/>
        <v>484686.86198266671</v>
      </c>
      <c r="Y19" s="12">
        <f t="shared" si="14"/>
        <v>502396.15727800009</v>
      </c>
      <c r="Z19" s="12">
        <f t="shared" si="14"/>
        <v>522438.41924000008</v>
      </c>
      <c r="AA19" s="12">
        <f t="shared" si="14"/>
        <v>542480.68120200001</v>
      </c>
      <c r="AB19" s="12">
        <f t="shared" si="14"/>
        <v>1087889.7836523491</v>
      </c>
      <c r="AC19" s="12">
        <f t="shared" si="14"/>
        <v>1246598.2672186664</v>
      </c>
      <c r="AD19" s="12">
        <f t="shared" si="14"/>
        <v>3704259.2612256003</v>
      </c>
      <c r="AE19" s="12">
        <f t="shared" si="14"/>
        <v>2236356.5746933469</v>
      </c>
      <c r="AF19" s="12">
        <f t="shared" si="14"/>
        <v>3126483.5994990994</v>
      </c>
      <c r="AG19" s="12">
        <f t="shared" si="14"/>
        <v>1216000.2367428783</v>
      </c>
      <c r="AH19" s="44">
        <f t="shared" si="14"/>
        <v>3270757.2790256455</v>
      </c>
      <c r="AI19" s="12">
        <f t="shared" si="14"/>
        <v>2466987.7971822941</v>
      </c>
      <c r="AJ19" s="12">
        <f t="shared" si="14"/>
        <v>4243157.2154342728</v>
      </c>
      <c r="AK19" s="12">
        <f t="shared" si="14"/>
        <v>3229663.674782957</v>
      </c>
      <c r="AL19" s="12">
        <f t="shared" si="14"/>
        <v>1988370.608046382</v>
      </c>
      <c r="AM19" s="12">
        <f t="shared" si="14"/>
        <v>1163273.9186679947</v>
      </c>
      <c r="AN19" s="12">
        <f t="shared" si="14"/>
        <v>4352799.9843055336</v>
      </c>
      <c r="AO19" s="12">
        <f t="shared" si="14"/>
        <v>3878895.516567016</v>
      </c>
      <c r="AP19" s="12">
        <f t="shared" si="14"/>
        <v>6359611.3483707057</v>
      </c>
      <c r="AQ19" s="12">
        <f t="shared" si="14"/>
        <v>7649807.4525945876</v>
      </c>
      <c r="AR19" s="12">
        <f t="shared" si="14"/>
        <v>7290661.2030549785</v>
      </c>
      <c r="AS19" s="12">
        <f t="shared" si="14"/>
        <v>13129274.966652179</v>
      </c>
      <c r="AT19" s="12">
        <f t="shared" si="14"/>
        <v>3074211.8561204444</v>
      </c>
      <c r="AU19" s="12">
        <f t="shared" si="14"/>
        <v>2115206.8190298607</v>
      </c>
      <c r="AV19" s="12">
        <f t="shared" si="14"/>
        <v>5651435.2068458283</v>
      </c>
      <c r="AW19" s="12">
        <f t="shared" si="14"/>
        <v>6675087.228196186</v>
      </c>
      <c r="AX19" s="12">
        <f t="shared" si="14"/>
        <v>6177081.8871620419</v>
      </c>
      <c r="AY19" s="12">
        <f t="shared" si="14"/>
        <v>6582797.0279261759</v>
      </c>
      <c r="AZ19" s="12">
        <f t="shared" si="14"/>
        <v>7118392.7776271719</v>
      </c>
      <c r="BA19" s="12">
        <f t="shared" si="14"/>
        <v>6548572.5937037803</v>
      </c>
      <c r="BB19" s="12">
        <f t="shared" si="14"/>
        <v>4382189.8875512388</v>
      </c>
      <c r="BC19" s="12">
        <f t="shared" si="14"/>
        <v>5985797.4241486602</v>
      </c>
      <c r="BD19" s="12">
        <f t="shared" si="14"/>
        <v>9101342.1594196111</v>
      </c>
      <c r="BE19" s="12">
        <f t="shared" si="14"/>
        <v>8037709.1331313439</v>
      </c>
      <c r="BF19" s="12">
        <f t="shared" si="14"/>
        <v>8641206.4017483685</v>
      </c>
      <c r="BG19" s="12">
        <f t="shared" si="14"/>
        <v>8095552.8094012002</v>
      </c>
      <c r="BH19" s="12">
        <f t="shared" si="14"/>
        <v>10260409.501779221</v>
      </c>
      <c r="BI19" s="12">
        <f t="shared" si="14"/>
        <v>9488607.2641869709</v>
      </c>
      <c r="BJ19" s="12">
        <f t="shared" si="14"/>
        <v>9006105.0481685884</v>
      </c>
      <c r="BK19" s="12">
        <f t="shared" si="14"/>
        <v>8602467.0536506865</v>
      </c>
      <c r="BL19" s="12">
        <f t="shared" si="14"/>
        <v>7702482.5561483717</v>
      </c>
      <c r="BM19" s="12">
        <f t="shared" si="14"/>
        <v>20153133.836308315</v>
      </c>
      <c r="BN19" s="12">
        <f t="shared" si="14"/>
        <v>4602621.5288618375</v>
      </c>
      <c r="BO19" s="12">
        <f t="shared" si="14"/>
        <v>4789725.3855517562</v>
      </c>
      <c r="BP19" s="12">
        <f t="shared" ref="BP19:CC19" si="15">BP16*0.46</f>
        <v>7378002.8550664186</v>
      </c>
      <c r="BQ19" s="12">
        <f t="shared" si="15"/>
        <v>3513749.6814578716</v>
      </c>
      <c r="BR19" s="12">
        <f t="shared" si="15"/>
        <v>3712787.5211346596</v>
      </c>
      <c r="BS19" s="12">
        <f t="shared" si="15"/>
        <v>4529658.1563880313</v>
      </c>
      <c r="BT19" s="12">
        <f t="shared" si="15"/>
        <v>7042375.5369174052</v>
      </c>
      <c r="BU19" s="12">
        <f t="shared" si="15"/>
        <v>7140369.6512765391</v>
      </c>
      <c r="BV19" s="12">
        <f t="shared" si="15"/>
        <v>7056631.9121596888</v>
      </c>
      <c r="BW19" s="12">
        <f t="shared" si="15"/>
        <v>6958945.4017024431</v>
      </c>
      <c r="BX19" s="12">
        <f t="shared" si="15"/>
        <v>5667031.6580480393</v>
      </c>
      <c r="BY19" s="12">
        <f t="shared" si="15"/>
        <v>4516840.1276009092</v>
      </c>
      <c r="BZ19" s="12">
        <f t="shared" si="15"/>
        <v>2995309.7987397434</v>
      </c>
      <c r="CA19" s="12">
        <f t="shared" si="15"/>
        <v>2898194.3136388049</v>
      </c>
      <c r="CB19" s="12">
        <f t="shared" si="15"/>
        <v>2051211.6958350081</v>
      </c>
      <c r="CC19" s="12">
        <f t="shared" si="15"/>
        <v>1814379.842075008</v>
      </c>
      <c r="CD19" s="12">
        <f t="shared" ref="CD19" si="16">CD16*0.51</f>
        <v>0</v>
      </c>
      <c r="CE19" s="12">
        <f>CE16*0.46</f>
        <v>311071748.25999999</v>
      </c>
    </row>
    <row r="20" spans="1:83" x14ac:dyDescent="0.25">
      <c r="AH20" s="44"/>
    </row>
    <row r="21" spans="1:83" x14ac:dyDescent="0.25">
      <c r="A21" s="19" t="s">
        <v>15</v>
      </c>
      <c r="C21" s="8">
        <f t="shared" ref="C21:BJ21" si="17">C16-C19</f>
        <v>2413178.46</v>
      </c>
      <c r="D21" s="8">
        <f t="shared" si="17"/>
        <v>17463.465</v>
      </c>
      <c r="E21" s="8">
        <f t="shared" si="17"/>
        <v>225269.1</v>
      </c>
      <c r="F21" s="8">
        <f t="shared" si="17"/>
        <v>243909.36</v>
      </c>
      <c r="G21" s="8">
        <f t="shared" si="17"/>
        <v>290072.17440000002</v>
      </c>
      <c r="H21" s="8">
        <f t="shared" si="17"/>
        <v>290072.17440000002</v>
      </c>
      <c r="I21" s="8">
        <f t="shared" si="17"/>
        <v>290072.17440000002</v>
      </c>
      <c r="J21" s="8">
        <f t="shared" si="17"/>
        <v>342487.68212769227</v>
      </c>
      <c r="K21" s="8">
        <f t="shared" si="17"/>
        <v>342487.68212769227</v>
      </c>
      <c r="L21" s="8">
        <f t="shared" si="17"/>
        <v>342487.68212769227</v>
      </c>
      <c r="M21" s="8">
        <f t="shared" si="17"/>
        <v>294120.38502000005</v>
      </c>
      <c r="N21" s="8">
        <f t="shared" si="17"/>
        <v>302424.34010399994</v>
      </c>
      <c r="O21" s="8">
        <f t="shared" si="17"/>
        <v>306576.31764600001</v>
      </c>
      <c r="P21" s="8">
        <f t="shared" si="17"/>
        <v>290709.70055999985</v>
      </c>
      <c r="Q21" s="8">
        <f t="shared" si="17"/>
        <v>243866.85083999997</v>
      </c>
      <c r="R21" s="8">
        <f t="shared" si="17"/>
        <v>243866.85083999997</v>
      </c>
      <c r="S21" s="8">
        <f t="shared" si="17"/>
        <v>255493.40111999997</v>
      </c>
      <c r="T21" s="8">
        <f t="shared" si="17"/>
        <v>283173.25140000001</v>
      </c>
      <c r="U21" s="8">
        <f t="shared" si="17"/>
        <v>497692.09107000002</v>
      </c>
      <c r="V21" s="8">
        <f t="shared" si="17"/>
        <v>521924.48380799999</v>
      </c>
      <c r="W21" s="8">
        <f t="shared" si="17"/>
        <v>545452.356546</v>
      </c>
      <c r="X21" s="8">
        <f t="shared" si="17"/>
        <v>568980.22928400012</v>
      </c>
      <c r="Y21" s="8">
        <f t="shared" si="17"/>
        <v>589769.40202199994</v>
      </c>
      <c r="Z21" s="8">
        <f t="shared" si="17"/>
        <v>613297.27476000006</v>
      </c>
      <c r="AA21" s="8">
        <f t="shared" si="17"/>
        <v>636825.14749799995</v>
      </c>
      <c r="AB21" s="8">
        <f t="shared" si="17"/>
        <v>1277088.0068962357</v>
      </c>
      <c r="AC21" s="8">
        <f t="shared" si="17"/>
        <v>1463397.9658653906</v>
      </c>
      <c r="AD21" s="8">
        <f t="shared" si="17"/>
        <v>4348478.2631778792</v>
      </c>
      <c r="AE21" s="8">
        <f t="shared" si="17"/>
        <v>2625288.1529008853</v>
      </c>
      <c r="AF21" s="8">
        <f t="shared" si="17"/>
        <v>3670219.8776728553</v>
      </c>
      <c r="AG21" s="8">
        <f t="shared" si="17"/>
        <v>1427478.5387851181</v>
      </c>
      <c r="AH21" s="48">
        <f t="shared" si="17"/>
        <v>3839584.6318996702</v>
      </c>
      <c r="AI21" s="8">
        <f t="shared" si="17"/>
        <v>2896029.1532139969</v>
      </c>
      <c r="AJ21" s="8">
        <f t="shared" si="17"/>
        <v>4981097.6007271884</v>
      </c>
      <c r="AK21" s="8">
        <f t="shared" si="17"/>
        <v>3791344.3138756445</v>
      </c>
      <c r="AL21" s="8">
        <f t="shared" si="17"/>
        <v>2334174.1920544486</v>
      </c>
      <c r="AM21" s="8">
        <f t="shared" si="17"/>
        <v>1365582.4262624283</v>
      </c>
      <c r="AN21" s="8">
        <f t="shared" si="17"/>
        <v>5109808.6772282338</v>
      </c>
      <c r="AO21" s="8">
        <f t="shared" si="17"/>
        <v>4553486.0411873665</v>
      </c>
      <c r="AP21" s="8">
        <f t="shared" si="17"/>
        <v>7465630.7133047404</v>
      </c>
      <c r="AQ21" s="8">
        <f t="shared" si="17"/>
        <v>8980208.7486979943</v>
      </c>
      <c r="AR21" s="8">
        <f t="shared" si="17"/>
        <v>8558602.2818471491</v>
      </c>
      <c r="AS21" s="8">
        <f t="shared" si="17"/>
        <v>15412627.134765601</v>
      </c>
      <c r="AT21" s="8">
        <f t="shared" si="17"/>
        <v>3608857.3963153041</v>
      </c>
      <c r="AU21" s="8">
        <f t="shared" si="17"/>
        <v>2483068.8745133146</v>
      </c>
      <c r="AV21" s="8">
        <f t="shared" si="17"/>
        <v>6634293.5036885804</v>
      </c>
      <c r="AW21" s="8">
        <f t="shared" si="17"/>
        <v>7835971.9635346523</v>
      </c>
      <c r="AX21" s="8">
        <f t="shared" si="17"/>
        <v>7251356.9979728321</v>
      </c>
      <c r="AY21" s="8">
        <f t="shared" si="17"/>
        <v>7727631.2936524665</v>
      </c>
      <c r="AZ21" s="8">
        <f t="shared" si="17"/>
        <v>8356374.1302579846</v>
      </c>
      <c r="BA21" s="8">
        <f t="shared" si="17"/>
        <v>7687454.7839131318</v>
      </c>
      <c r="BB21" s="8">
        <f t="shared" si="17"/>
        <v>5144309.8679949325</v>
      </c>
      <c r="BC21" s="8">
        <f t="shared" si="17"/>
        <v>7026805.6718266867</v>
      </c>
      <c r="BD21" s="8">
        <f t="shared" si="17"/>
        <v>10684184.274101283</v>
      </c>
      <c r="BE21" s="8">
        <f t="shared" si="17"/>
        <v>9435571.5910672285</v>
      </c>
      <c r="BF21" s="8">
        <f t="shared" si="17"/>
        <v>10144024.906400258</v>
      </c>
      <c r="BG21" s="8">
        <f t="shared" si="17"/>
        <v>9503475.0371231474</v>
      </c>
      <c r="BH21" s="8">
        <f t="shared" si="17"/>
        <v>12044828.545566909</v>
      </c>
      <c r="BI21" s="8">
        <f t="shared" si="17"/>
        <v>11138799.831871659</v>
      </c>
      <c r="BJ21" s="8">
        <f t="shared" si="17"/>
        <v>10572384.186980516</v>
      </c>
      <c r="BK21" s="8">
        <f t="shared" ref="BK21:CD21" si="18">BK16-BK19</f>
        <v>10098548.280372543</v>
      </c>
      <c r="BL21" s="8">
        <f t="shared" si="18"/>
        <v>9042044.7398263477</v>
      </c>
      <c r="BM21" s="8">
        <f t="shared" si="18"/>
        <v>23658026.67740541</v>
      </c>
      <c r="BN21" s="8">
        <f t="shared" si="18"/>
        <v>5403077.4469247647</v>
      </c>
      <c r="BO21" s="8">
        <f t="shared" si="18"/>
        <v>5622721.1047781482</v>
      </c>
      <c r="BP21" s="8">
        <f t="shared" si="18"/>
        <v>8661133.7863823175</v>
      </c>
      <c r="BQ21" s="8">
        <f t="shared" si="18"/>
        <v>4124836.582580979</v>
      </c>
      <c r="BR21" s="8">
        <f t="shared" si="18"/>
        <v>4358489.6987232957</v>
      </c>
      <c r="BS21" s="8">
        <f t="shared" si="18"/>
        <v>5317424.7922816016</v>
      </c>
      <c r="BT21" s="8">
        <f t="shared" si="18"/>
        <v>8267136.4998595621</v>
      </c>
      <c r="BU21" s="8">
        <f t="shared" si="18"/>
        <v>8382173.0688898498</v>
      </c>
      <c r="BV21" s="8">
        <f t="shared" si="18"/>
        <v>8283872.2447091993</v>
      </c>
      <c r="BW21" s="8">
        <f t="shared" si="18"/>
        <v>8169196.775911564</v>
      </c>
      <c r="BX21" s="8">
        <f t="shared" si="18"/>
        <v>6652602.381186828</v>
      </c>
      <c r="BY21" s="8">
        <f t="shared" si="18"/>
        <v>5302377.5410967199</v>
      </c>
      <c r="BZ21" s="8">
        <f t="shared" si="18"/>
        <v>3516233.2419988289</v>
      </c>
      <c r="CA21" s="8">
        <f t="shared" si="18"/>
        <v>3402228.1073151189</v>
      </c>
      <c r="CB21" s="8">
        <f t="shared" si="18"/>
        <v>2407944.1646758784</v>
      </c>
      <c r="CC21" s="8">
        <f t="shared" si="18"/>
        <v>2129924.162435879</v>
      </c>
      <c r="CD21" s="8">
        <f t="shared" si="18"/>
        <v>0</v>
      </c>
      <c r="CE21" s="8">
        <f>SUM(C21:CD21)-2</f>
        <v>365171180.91159976</v>
      </c>
    </row>
    <row r="22" spans="1:83" x14ac:dyDescent="0.25">
      <c r="AH22" s="44"/>
    </row>
    <row r="23" spans="1:83" ht="15.75" thickBot="1" x14ac:dyDescent="0.3">
      <c r="C23" s="2">
        <f t="shared" ref="C23:BD23" si="19">SUM(C19:C21)</f>
        <v>4468849</v>
      </c>
      <c r="D23" s="2">
        <f t="shared" si="19"/>
        <v>32339.75</v>
      </c>
      <c r="E23" s="2">
        <f t="shared" si="19"/>
        <v>417165</v>
      </c>
      <c r="F23" s="2">
        <f t="shared" si="19"/>
        <v>451684</v>
      </c>
      <c r="G23" s="2">
        <f t="shared" si="19"/>
        <v>537170.69333333336</v>
      </c>
      <c r="H23" s="2">
        <f t="shared" si="19"/>
        <v>537170.69333333336</v>
      </c>
      <c r="I23" s="2">
        <f t="shared" si="19"/>
        <v>537170.69333333336</v>
      </c>
      <c r="J23" s="2">
        <f t="shared" si="19"/>
        <v>634236.44838461536</v>
      </c>
      <c r="K23" s="2">
        <f t="shared" si="19"/>
        <v>634236.44838461536</v>
      </c>
      <c r="L23" s="2">
        <f t="shared" si="19"/>
        <v>634236.44838461536</v>
      </c>
      <c r="M23" s="2">
        <f t="shared" si="19"/>
        <v>544667.37966666673</v>
      </c>
      <c r="N23" s="2">
        <f t="shared" si="19"/>
        <v>560045.07426666666</v>
      </c>
      <c r="O23" s="2">
        <f t="shared" si="19"/>
        <v>567733.92156666669</v>
      </c>
      <c r="P23" s="2">
        <f t="shared" si="19"/>
        <v>538351.29733333306</v>
      </c>
      <c r="Q23" s="2">
        <f t="shared" si="19"/>
        <v>451605.27933333331</v>
      </c>
      <c r="R23" s="2">
        <f t="shared" si="19"/>
        <v>451605.27933333331</v>
      </c>
      <c r="S23" s="2">
        <f t="shared" si="19"/>
        <v>473135.92799999996</v>
      </c>
      <c r="T23" s="2">
        <f t="shared" si="19"/>
        <v>524394.91</v>
      </c>
      <c r="U23" s="2">
        <f t="shared" si="19"/>
        <v>921652.0205000001</v>
      </c>
      <c r="V23" s="2">
        <f t="shared" si="19"/>
        <v>966526.82186666667</v>
      </c>
      <c r="W23" s="2">
        <f t="shared" si="19"/>
        <v>1010096.9565666667</v>
      </c>
      <c r="X23" s="2">
        <f t="shared" si="19"/>
        <v>1053667.0912666668</v>
      </c>
      <c r="Y23" s="2">
        <f t="shared" si="19"/>
        <v>1092165.5593000001</v>
      </c>
      <c r="Z23" s="2">
        <f t="shared" si="19"/>
        <v>1135735.6940000001</v>
      </c>
      <c r="AA23" s="2">
        <f t="shared" si="19"/>
        <v>1179305.8287</v>
      </c>
      <c r="AB23" s="2">
        <f t="shared" si="19"/>
        <v>2364977.7905485849</v>
      </c>
      <c r="AC23" s="2">
        <f t="shared" si="19"/>
        <v>2709996.233084057</v>
      </c>
      <c r="AD23" s="2">
        <f t="shared" si="19"/>
        <v>8052737.524403479</v>
      </c>
      <c r="AE23" s="2">
        <f t="shared" si="19"/>
        <v>4861644.7275942322</v>
      </c>
      <c r="AF23" s="2">
        <f t="shared" si="19"/>
        <v>6796703.4771719547</v>
      </c>
      <c r="AG23" s="2">
        <f t="shared" si="19"/>
        <v>2643478.7755279965</v>
      </c>
      <c r="AH23" s="49">
        <f t="shared" si="19"/>
        <v>7110341.9109253157</v>
      </c>
      <c r="AI23" s="2">
        <f t="shared" si="19"/>
        <v>5363016.950396291</v>
      </c>
      <c r="AJ23" s="2">
        <f t="shared" si="19"/>
        <v>9224254.8161614612</v>
      </c>
      <c r="AK23" s="2">
        <f t="shared" si="19"/>
        <v>7021007.9886586014</v>
      </c>
      <c r="AL23" s="2">
        <f t="shared" si="19"/>
        <v>4322544.8001008304</v>
      </c>
      <c r="AM23" s="2">
        <f t="shared" si="19"/>
        <v>2528856.344930423</v>
      </c>
      <c r="AN23" s="2">
        <f t="shared" si="19"/>
        <v>9462608.6615337674</v>
      </c>
      <c r="AO23" s="2">
        <f t="shared" si="19"/>
        <v>8432381.5577543825</v>
      </c>
      <c r="AP23" s="2">
        <f t="shared" si="19"/>
        <v>13825242.061675446</v>
      </c>
      <c r="AQ23" s="2">
        <f t="shared" si="19"/>
        <v>16630016.201292582</v>
      </c>
      <c r="AR23" s="2">
        <f t="shared" si="19"/>
        <v>15849263.484902129</v>
      </c>
      <c r="AS23" s="2">
        <f t="shared" si="19"/>
        <v>28541902.10141778</v>
      </c>
      <c r="AT23" s="2">
        <f t="shared" si="19"/>
        <v>6683069.2524357485</v>
      </c>
      <c r="AU23" s="2">
        <f t="shared" si="19"/>
        <v>4598275.6935431752</v>
      </c>
      <c r="AV23" s="2">
        <f t="shared" si="19"/>
        <v>12285728.710534409</v>
      </c>
      <c r="AW23" s="2">
        <f t="shared" si="19"/>
        <v>14511059.191730838</v>
      </c>
      <c r="AX23" s="2">
        <f t="shared" si="19"/>
        <v>13428438.885134874</v>
      </c>
      <c r="AY23" s="2">
        <f t="shared" si="19"/>
        <v>14310428.321578642</v>
      </c>
      <c r="AZ23" s="2">
        <f t="shared" si="19"/>
        <v>15474766.907885157</v>
      </c>
      <c r="BA23" s="2">
        <f t="shared" si="19"/>
        <v>14236027.377616912</v>
      </c>
      <c r="BB23" s="2">
        <f t="shared" si="19"/>
        <v>9526499.7555461712</v>
      </c>
      <c r="BC23" s="2">
        <f t="shared" si="19"/>
        <v>13012603.095975347</v>
      </c>
      <c r="BD23" s="2">
        <f t="shared" si="19"/>
        <v>19785526.433520894</v>
      </c>
      <c r="BE23" s="2">
        <f t="shared" ref="BE23:CE23" si="20">SUM(BE19:BE21)</f>
        <v>17473280.724198572</v>
      </c>
      <c r="BF23" s="2">
        <f t="shared" si="20"/>
        <v>18785231.308148626</v>
      </c>
      <c r="BG23" s="2">
        <f t="shared" si="20"/>
        <v>17599027.846524347</v>
      </c>
      <c r="BH23" s="2">
        <f t="shared" si="20"/>
        <v>22305238.04734613</v>
      </c>
      <c r="BI23" s="2">
        <f t="shared" si="20"/>
        <v>20627407.096058629</v>
      </c>
      <c r="BJ23" s="2">
        <f t="shared" si="20"/>
        <v>19578489.235149104</v>
      </c>
      <c r="BK23" s="2">
        <f t="shared" si="20"/>
        <v>18701015.33402323</v>
      </c>
      <c r="BL23" s="2">
        <f t="shared" si="20"/>
        <v>16744527.29597472</v>
      </c>
      <c r="BM23" s="2">
        <f t="shared" si="20"/>
        <v>43811160.513713725</v>
      </c>
      <c r="BN23" s="2">
        <f t="shared" si="20"/>
        <v>10005698.975786602</v>
      </c>
      <c r="BO23" s="2">
        <f t="shared" si="20"/>
        <v>10412446.490329904</v>
      </c>
      <c r="BP23" s="2">
        <f t="shared" si="20"/>
        <v>16039136.641448736</v>
      </c>
      <c r="BQ23" s="2">
        <f t="shared" si="20"/>
        <v>7638586.2640388506</v>
      </c>
      <c r="BR23" s="2">
        <f t="shared" si="20"/>
        <v>8071277.2198579554</v>
      </c>
      <c r="BS23" s="2">
        <f t="shared" si="20"/>
        <v>9847082.9486696329</v>
      </c>
      <c r="BT23" s="2">
        <f t="shared" si="20"/>
        <v>15309512.036776967</v>
      </c>
      <c r="BU23" s="2">
        <f t="shared" si="20"/>
        <v>15522542.720166389</v>
      </c>
      <c r="BV23" s="2">
        <f t="shared" si="20"/>
        <v>15340504.156868888</v>
      </c>
      <c r="BW23" s="2">
        <f t="shared" si="20"/>
        <v>15128142.177614007</v>
      </c>
      <c r="BX23" s="2">
        <f t="shared" si="20"/>
        <v>12319634.039234867</v>
      </c>
      <c r="BY23" s="2">
        <f t="shared" si="20"/>
        <v>9819217.6686976291</v>
      </c>
      <c r="BZ23" s="2">
        <f t="shared" si="20"/>
        <v>6511543.0407385724</v>
      </c>
      <c r="CA23" s="2">
        <f t="shared" si="20"/>
        <v>6300422.4209539238</v>
      </c>
      <c r="CB23" s="2">
        <f t="shared" si="20"/>
        <v>4459155.8605108866</v>
      </c>
      <c r="CC23" s="2">
        <f t="shared" si="20"/>
        <v>3944304.004510887</v>
      </c>
      <c r="CD23" s="2">
        <f t="shared" si="20"/>
        <v>0</v>
      </c>
      <c r="CE23" s="2">
        <f t="shared" si="20"/>
        <v>676242929.17159975</v>
      </c>
    </row>
    <row r="24" spans="1:83" ht="15.75" thickTop="1" x14ac:dyDescent="0.25">
      <c r="AH24" s="44"/>
    </row>
    <row r="25" spans="1:83" x14ac:dyDescent="0.25">
      <c r="A25" s="30" t="s">
        <v>23</v>
      </c>
      <c r="B25" s="31">
        <v>2.5000000000000001E-2</v>
      </c>
      <c r="C25" s="32">
        <v>1</v>
      </c>
      <c r="D25" s="31">
        <f>C25+($B$25/12)</f>
        <v>1.0020833333333334</v>
      </c>
      <c r="E25" s="31">
        <f t="shared" ref="E25:BP25" si="21">D25+($B$25/12)</f>
        <v>1.0041666666666669</v>
      </c>
      <c r="F25" s="31">
        <f t="shared" si="21"/>
        <v>1.0062500000000003</v>
      </c>
      <c r="G25" s="31">
        <f t="shared" si="21"/>
        <v>1.0083333333333337</v>
      </c>
      <c r="H25" s="31">
        <f t="shared" si="21"/>
        <v>1.0104166666666672</v>
      </c>
      <c r="I25" s="31">
        <f t="shared" si="21"/>
        <v>1.0125000000000006</v>
      </c>
      <c r="J25" s="31">
        <f t="shared" si="21"/>
        <v>1.0145833333333341</v>
      </c>
      <c r="K25" s="31">
        <f t="shared" si="21"/>
        <v>1.0166666666666675</v>
      </c>
      <c r="L25" s="31">
        <f t="shared" si="21"/>
        <v>1.0187500000000009</v>
      </c>
      <c r="M25" s="31">
        <f t="shared" si="21"/>
        <v>1.0208333333333344</v>
      </c>
      <c r="N25" s="31">
        <f t="shared" si="21"/>
        <v>1.0229166666666678</v>
      </c>
      <c r="O25" s="31">
        <f t="shared" si="21"/>
        <v>1.0250000000000012</v>
      </c>
      <c r="P25" s="31">
        <f t="shared" si="21"/>
        <v>1.0270833333333347</v>
      </c>
      <c r="Q25" s="31">
        <f t="shared" si="21"/>
        <v>1.0291666666666681</v>
      </c>
      <c r="R25" s="31">
        <f t="shared" si="21"/>
        <v>1.0312500000000016</v>
      </c>
      <c r="S25" s="31">
        <f t="shared" si="21"/>
        <v>1.033333333333335</v>
      </c>
      <c r="T25" s="31">
        <f t="shared" si="21"/>
        <v>1.0354166666666684</v>
      </c>
      <c r="U25" s="31">
        <f t="shared" si="21"/>
        <v>1.0375000000000019</v>
      </c>
      <c r="V25" s="31">
        <f t="shared" si="21"/>
        <v>1.0395833333333353</v>
      </c>
      <c r="W25" s="31">
        <f t="shared" si="21"/>
        <v>1.0416666666666687</v>
      </c>
      <c r="X25" s="31">
        <f t="shared" si="21"/>
        <v>1.0437500000000022</v>
      </c>
      <c r="Y25" s="31">
        <f t="shared" si="21"/>
        <v>1.0458333333333356</v>
      </c>
      <c r="Z25" s="31">
        <f t="shared" si="21"/>
        <v>1.047916666666669</v>
      </c>
      <c r="AA25" s="31">
        <f t="shared" si="21"/>
        <v>1.0500000000000025</v>
      </c>
      <c r="AB25" s="31">
        <f t="shared" si="21"/>
        <v>1.0520833333333359</v>
      </c>
      <c r="AC25" s="31">
        <f t="shared" si="21"/>
        <v>1.0541666666666694</v>
      </c>
      <c r="AD25" s="31">
        <f t="shared" si="21"/>
        <v>1.0562500000000028</v>
      </c>
      <c r="AE25" s="31">
        <f t="shared" si="21"/>
        <v>1.0583333333333362</v>
      </c>
      <c r="AF25" s="31">
        <f t="shared" si="21"/>
        <v>1.0604166666666697</v>
      </c>
      <c r="AG25" s="31">
        <f t="shared" si="21"/>
        <v>1.0625000000000031</v>
      </c>
      <c r="AH25" s="50">
        <f t="shared" si="21"/>
        <v>1.0645833333333365</v>
      </c>
      <c r="AI25" s="31">
        <f t="shared" si="21"/>
        <v>1.06666666666667</v>
      </c>
      <c r="AJ25" s="31">
        <f t="shared" si="21"/>
        <v>1.0687500000000034</v>
      </c>
      <c r="AK25" s="31">
        <f t="shared" si="21"/>
        <v>1.0708333333333369</v>
      </c>
      <c r="AL25" s="31">
        <f t="shared" si="21"/>
        <v>1.0729166666666703</v>
      </c>
      <c r="AM25" s="31">
        <f t="shared" si="21"/>
        <v>1.0750000000000037</v>
      </c>
      <c r="AN25" s="31">
        <f t="shared" si="21"/>
        <v>1.0770833333333372</v>
      </c>
      <c r="AO25" s="31">
        <f t="shared" si="21"/>
        <v>1.0791666666666706</v>
      </c>
      <c r="AP25" s="31">
        <f t="shared" si="21"/>
        <v>1.081250000000004</v>
      </c>
      <c r="AQ25" s="31">
        <f t="shared" si="21"/>
        <v>1.0833333333333375</v>
      </c>
      <c r="AR25" s="31">
        <f t="shared" si="21"/>
        <v>1.0854166666666709</v>
      </c>
      <c r="AS25" s="31">
        <f t="shared" si="21"/>
        <v>1.0875000000000044</v>
      </c>
      <c r="AT25" s="31">
        <f t="shared" si="21"/>
        <v>1.0895833333333378</v>
      </c>
      <c r="AU25" s="31">
        <f t="shared" si="21"/>
        <v>1.0916666666666712</v>
      </c>
      <c r="AV25" s="31">
        <f t="shared" si="21"/>
        <v>1.0937500000000047</v>
      </c>
      <c r="AW25" s="31">
        <f t="shared" si="21"/>
        <v>1.0958333333333381</v>
      </c>
      <c r="AX25" s="31">
        <f t="shared" si="21"/>
        <v>1.0979166666666715</v>
      </c>
      <c r="AY25" s="31">
        <f t="shared" si="21"/>
        <v>1.100000000000005</v>
      </c>
      <c r="AZ25" s="31">
        <f t="shared" si="21"/>
        <v>1.1020833333333384</v>
      </c>
      <c r="BA25" s="31">
        <f t="shared" si="21"/>
        <v>1.1041666666666718</v>
      </c>
      <c r="BB25" s="31">
        <f t="shared" si="21"/>
        <v>1.1062500000000053</v>
      </c>
      <c r="BC25" s="31">
        <f t="shared" si="21"/>
        <v>1.1083333333333387</v>
      </c>
      <c r="BD25" s="31">
        <f t="shared" si="21"/>
        <v>1.1104166666666722</v>
      </c>
      <c r="BE25" s="31">
        <f t="shared" si="21"/>
        <v>1.1125000000000056</v>
      </c>
      <c r="BF25" s="31">
        <f t="shared" si="21"/>
        <v>1.114583333333339</v>
      </c>
      <c r="BG25" s="31">
        <f t="shared" si="21"/>
        <v>1.1166666666666725</v>
      </c>
      <c r="BH25" s="31">
        <f t="shared" si="21"/>
        <v>1.1187500000000059</v>
      </c>
      <c r="BI25" s="31">
        <f t="shared" si="21"/>
        <v>1.1208333333333393</v>
      </c>
      <c r="BJ25" s="31">
        <f t="shared" si="21"/>
        <v>1.1229166666666728</v>
      </c>
      <c r="BK25" s="31">
        <f t="shared" si="21"/>
        <v>1.1250000000000062</v>
      </c>
      <c r="BL25" s="31">
        <f t="shared" si="21"/>
        <v>1.1270833333333397</v>
      </c>
      <c r="BM25" s="31">
        <f t="shared" si="21"/>
        <v>1.1291666666666731</v>
      </c>
      <c r="BN25" s="31">
        <f t="shared" si="21"/>
        <v>1.1312500000000065</v>
      </c>
      <c r="BO25" s="31">
        <f t="shared" si="21"/>
        <v>1.13333333333334</v>
      </c>
      <c r="BP25" s="31">
        <f t="shared" si="21"/>
        <v>1.1354166666666734</v>
      </c>
      <c r="BQ25" s="31">
        <f t="shared" ref="BQ25:CC25" si="22">BP25+($B$25/12)</f>
        <v>1.1375000000000068</v>
      </c>
      <c r="BR25" s="31">
        <f t="shared" si="22"/>
        <v>1.1395833333333403</v>
      </c>
      <c r="BS25" s="31">
        <f t="shared" si="22"/>
        <v>1.1416666666666737</v>
      </c>
      <c r="BT25" s="31">
        <f t="shared" si="22"/>
        <v>1.1437500000000071</v>
      </c>
      <c r="BU25" s="31">
        <f t="shared" si="22"/>
        <v>1.1458333333333406</v>
      </c>
      <c r="BV25" s="31">
        <f t="shared" si="22"/>
        <v>1.147916666666674</v>
      </c>
      <c r="BW25" s="31">
        <f t="shared" si="22"/>
        <v>1.1500000000000075</v>
      </c>
      <c r="BX25" s="31">
        <f t="shared" si="22"/>
        <v>1.1520833333333409</v>
      </c>
      <c r="BY25" s="31">
        <f t="shared" si="22"/>
        <v>1.1541666666666743</v>
      </c>
      <c r="BZ25" s="31">
        <f t="shared" si="22"/>
        <v>1.1562500000000078</v>
      </c>
      <c r="CA25" s="31">
        <f t="shared" si="22"/>
        <v>1.1583333333333412</v>
      </c>
      <c r="CB25" s="31">
        <f t="shared" si="22"/>
        <v>1.1604166666666746</v>
      </c>
      <c r="CC25" s="31">
        <f t="shared" si="22"/>
        <v>1.1625000000000081</v>
      </c>
      <c r="CD25" s="33"/>
      <c r="CE25" s="34"/>
    </row>
    <row r="26" spans="1:83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51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</row>
    <row r="27" spans="1:83" x14ac:dyDescent="0.25">
      <c r="A27" s="35" t="s">
        <v>16</v>
      </c>
      <c r="B27" s="36"/>
      <c r="C27" s="36">
        <f>C19*C25</f>
        <v>2055670.54</v>
      </c>
      <c r="D27" s="36">
        <f t="shared" ref="D27:BO27" si="23">D19*D25</f>
        <v>14907.277260416668</v>
      </c>
      <c r="E27" s="36">
        <f t="shared" si="23"/>
        <v>192695.46625000003</v>
      </c>
      <c r="F27" s="36">
        <f t="shared" si="23"/>
        <v>209073.23150000008</v>
      </c>
      <c r="G27" s="36">
        <f t="shared" si="23"/>
        <v>249157.6732577779</v>
      </c>
      <c r="H27" s="36">
        <f t="shared" si="23"/>
        <v>249672.46183888905</v>
      </c>
      <c r="I27" s="36">
        <f t="shared" si="23"/>
        <v>250187.2504200002</v>
      </c>
      <c r="J27" s="36">
        <f t="shared" si="23"/>
        <v>296003.43576483679</v>
      </c>
      <c r="K27" s="36">
        <f t="shared" si="23"/>
        <v>296611.24569453869</v>
      </c>
      <c r="L27" s="36">
        <f t="shared" si="23"/>
        <v>297219.05562424066</v>
      </c>
      <c r="M27" s="36">
        <f t="shared" si="23"/>
        <v>255766.72370180587</v>
      </c>
      <c r="N27" s="36">
        <f t="shared" si="23"/>
        <v>263524.54265389475</v>
      </c>
      <c r="O27" s="36">
        <f t="shared" si="23"/>
        <v>267686.54401868366</v>
      </c>
      <c r="P27" s="36">
        <f t="shared" si="23"/>
        <v>254348.55668594464</v>
      </c>
      <c r="Q27" s="36">
        <f t="shared" si="23"/>
        <v>213797.46599105585</v>
      </c>
      <c r="R27" s="36">
        <f t="shared" si="23"/>
        <v>214230.25438375032</v>
      </c>
      <c r="S27" s="36">
        <f t="shared" si="23"/>
        <v>224897.27777600035</v>
      </c>
      <c r="T27" s="36">
        <f t="shared" si="23"/>
        <v>249764.92567541712</v>
      </c>
      <c r="U27" s="36">
        <f t="shared" si="23"/>
        <v>439858.42678362585</v>
      </c>
      <c r="V27" s="36">
        <f t="shared" si="23"/>
        <v>462201.18060682312</v>
      </c>
      <c r="W27" s="36">
        <f t="shared" si="23"/>
        <v>484004.79168819549</v>
      </c>
      <c r="X27" s="36">
        <f t="shared" si="23"/>
        <v>505891.91219440941</v>
      </c>
      <c r="Y27" s="36">
        <f t="shared" si="23"/>
        <v>525422.64781990962</v>
      </c>
      <c r="Z27" s="36">
        <f t="shared" si="23"/>
        <v>547471.92682858463</v>
      </c>
      <c r="AA27" s="36">
        <f t="shared" si="23"/>
        <v>569604.71526210138</v>
      </c>
      <c r="AB27" s="36">
        <f t="shared" si="23"/>
        <v>1144550.7098842452</v>
      </c>
      <c r="AC27" s="36">
        <f t="shared" si="23"/>
        <v>1314122.3400263474</v>
      </c>
      <c r="AD27" s="36">
        <f t="shared" si="23"/>
        <v>3912623.8446695507</v>
      </c>
      <c r="AE27" s="36">
        <f t="shared" si="23"/>
        <v>2366810.7082171319</v>
      </c>
      <c r="AF27" s="36">
        <f t="shared" si="23"/>
        <v>3315375.3169688461</v>
      </c>
      <c r="AG27" s="36">
        <f t="shared" si="23"/>
        <v>1292000.2515393121</v>
      </c>
      <c r="AH27" s="51">
        <f t="shared" si="23"/>
        <v>3481993.6866293955</v>
      </c>
      <c r="AI27" s="36">
        <f t="shared" si="23"/>
        <v>2631453.6503277887</v>
      </c>
      <c r="AJ27" s="36">
        <f t="shared" si="23"/>
        <v>4534874.2739953939</v>
      </c>
      <c r="AK27" s="36">
        <f t="shared" si="23"/>
        <v>3458431.5184134278</v>
      </c>
      <c r="AL27" s="36">
        <f t="shared" si="23"/>
        <v>2133355.9648831044</v>
      </c>
      <c r="AM27" s="36">
        <f t="shared" si="23"/>
        <v>1250519.4625680987</v>
      </c>
      <c r="AN27" s="36">
        <f t="shared" si="23"/>
        <v>4688328.3164291019</v>
      </c>
      <c r="AO27" s="36">
        <f t="shared" si="23"/>
        <v>4185974.7449619202</v>
      </c>
      <c r="AP27" s="36">
        <f t="shared" si="23"/>
        <v>6876329.7704258515</v>
      </c>
      <c r="AQ27" s="36">
        <f t="shared" si="23"/>
        <v>8287291.4069775017</v>
      </c>
      <c r="AR27" s="36">
        <f t="shared" si="23"/>
        <v>7913405.1808159556</v>
      </c>
      <c r="AS27" s="36">
        <f t="shared" si="23"/>
        <v>14278086.526234303</v>
      </c>
      <c r="AT27" s="36">
        <f t="shared" si="23"/>
        <v>3349610.0015645814</v>
      </c>
      <c r="AU27" s="36">
        <f t="shared" si="23"/>
        <v>2309100.777440941</v>
      </c>
      <c r="AV27" s="36">
        <f t="shared" si="23"/>
        <v>6181257.257487651</v>
      </c>
      <c r="AW27" s="36">
        <f t="shared" si="23"/>
        <v>7314783.0875650188</v>
      </c>
      <c r="AX27" s="36">
        <f t="shared" si="23"/>
        <v>6781921.155280022</v>
      </c>
      <c r="AY27" s="36">
        <f t="shared" si="23"/>
        <v>7241076.7307188259</v>
      </c>
      <c r="AZ27" s="36">
        <f t="shared" si="23"/>
        <v>7845062.0403433153</v>
      </c>
      <c r="BA27" s="36">
        <f t="shared" si="23"/>
        <v>7230715.5722146248</v>
      </c>
      <c r="BB27" s="36">
        <f t="shared" si="23"/>
        <v>4847797.5631035808</v>
      </c>
      <c r="BC27" s="36">
        <f t="shared" si="23"/>
        <v>6634258.8117647972</v>
      </c>
      <c r="BD27" s="36">
        <f t="shared" si="23"/>
        <v>10106282.022855576</v>
      </c>
      <c r="BE27" s="36">
        <f t="shared" si="23"/>
        <v>8941951.4106086642</v>
      </c>
      <c r="BF27" s="36">
        <f t="shared" si="23"/>
        <v>9631344.6352820843</v>
      </c>
      <c r="BG27" s="36">
        <f t="shared" si="23"/>
        <v>9040033.9704980534</v>
      </c>
      <c r="BH27" s="36">
        <f t="shared" si="23"/>
        <v>11478833.130115565</v>
      </c>
      <c r="BI27" s="36">
        <f t="shared" si="23"/>
        <v>10635147.30860962</v>
      </c>
      <c r="BJ27" s="36">
        <f t="shared" si="23"/>
        <v>10113105.460339366</v>
      </c>
      <c r="BK27" s="36">
        <f t="shared" si="23"/>
        <v>9677775.4353570752</v>
      </c>
      <c r="BL27" s="36">
        <f t="shared" si="23"/>
        <v>8681339.7143256087</v>
      </c>
      <c r="BM27" s="36">
        <f t="shared" si="23"/>
        <v>22756246.956831601</v>
      </c>
      <c r="BN27" s="36">
        <f t="shared" si="23"/>
        <v>5206715.604524984</v>
      </c>
      <c r="BO27" s="36">
        <f t="shared" si="23"/>
        <v>5428355.4369586892</v>
      </c>
      <c r="BP27" s="36">
        <f t="shared" ref="BP27:CC27" si="24">BP19*BP25</f>
        <v>8377107.4083567122</v>
      </c>
      <c r="BQ27" s="36">
        <f t="shared" si="24"/>
        <v>3996890.262658353</v>
      </c>
      <c r="BR27" s="36">
        <f t="shared" si="24"/>
        <v>4231030.779293065</v>
      </c>
      <c r="BS27" s="36">
        <f t="shared" si="24"/>
        <v>5171359.7285430348</v>
      </c>
      <c r="BT27" s="36">
        <f t="shared" si="24"/>
        <v>8054717.0203493321</v>
      </c>
      <c r="BU27" s="36">
        <f t="shared" si="24"/>
        <v>8181673.5587544199</v>
      </c>
      <c r="BV27" s="36">
        <f t="shared" si="24"/>
        <v>8100425.3825000282</v>
      </c>
      <c r="BW27" s="36">
        <f t="shared" si="24"/>
        <v>8002787.2119578617</v>
      </c>
      <c r="BX27" s="36">
        <f t="shared" si="24"/>
        <v>6528892.7227095552</v>
      </c>
      <c r="BY27" s="36">
        <f t="shared" si="24"/>
        <v>5213186.3139394177</v>
      </c>
      <c r="BZ27" s="36">
        <f t="shared" si="24"/>
        <v>3463326.9547928516</v>
      </c>
      <c r="CA27" s="36">
        <f t="shared" si="24"/>
        <v>3357075.0799649721</v>
      </c>
      <c r="CB27" s="36">
        <f t="shared" si="24"/>
        <v>2380260.2387085571</v>
      </c>
      <c r="CC27" s="36">
        <f t="shared" si="24"/>
        <v>2109216.5664122114</v>
      </c>
      <c r="CD27" s="36"/>
      <c r="CE27" s="37">
        <f>SUM(C27:CD27)</f>
        <v>345255860.51637882</v>
      </c>
    </row>
    <row r="28" spans="1:83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5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7"/>
    </row>
    <row r="29" spans="1:83" x14ac:dyDescent="0.25">
      <c r="A29" s="35" t="s">
        <v>15</v>
      </c>
      <c r="B29" s="36"/>
      <c r="C29" s="8">
        <f>C21*C25</f>
        <v>2413178.46</v>
      </c>
      <c r="D29" s="8">
        <f t="shared" ref="D29:BO29" si="25">D21*D25</f>
        <v>17499.847218750001</v>
      </c>
      <c r="E29" s="8">
        <f t="shared" si="25"/>
        <v>226207.72125000006</v>
      </c>
      <c r="F29" s="8">
        <f t="shared" si="25"/>
        <v>245433.79350000006</v>
      </c>
      <c r="G29" s="8">
        <f t="shared" si="25"/>
        <v>292489.44252000016</v>
      </c>
      <c r="H29" s="8">
        <f t="shared" si="25"/>
        <v>293093.75955000019</v>
      </c>
      <c r="I29" s="8">
        <f t="shared" si="25"/>
        <v>293698.07658000023</v>
      </c>
      <c r="J29" s="8">
        <f t="shared" si="25"/>
        <v>347482.29415872134</v>
      </c>
      <c r="K29" s="8">
        <f t="shared" si="25"/>
        <v>348195.81016315409</v>
      </c>
      <c r="L29" s="8">
        <f t="shared" si="25"/>
        <v>348909.32616758684</v>
      </c>
      <c r="M29" s="8">
        <f t="shared" si="25"/>
        <v>300247.89304125035</v>
      </c>
      <c r="N29" s="8">
        <f t="shared" si="25"/>
        <v>309354.89789805032</v>
      </c>
      <c r="O29" s="8">
        <f t="shared" si="25"/>
        <v>314240.72558715037</v>
      </c>
      <c r="P29" s="8">
        <f t="shared" si="25"/>
        <v>298583.08828350023</v>
      </c>
      <c r="Q29" s="8">
        <f t="shared" si="25"/>
        <v>250979.63398950032</v>
      </c>
      <c r="R29" s="8">
        <f t="shared" si="25"/>
        <v>251487.68992875036</v>
      </c>
      <c r="S29" s="8">
        <f t="shared" si="25"/>
        <v>264009.8478240004</v>
      </c>
      <c r="T29" s="8">
        <f t="shared" si="25"/>
        <v>293202.30405375053</v>
      </c>
      <c r="U29" s="8">
        <f t="shared" si="25"/>
        <v>516355.54448512598</v>
      </c>
      <c r="V29" s="8">
        <f t="shared" si="25"/>
        <v>542583.99462540098</v>
      </c>
      <c r="W29" s="8">
        <f t="shared" si="25"/>
        <v>568179.53806875111</v>
      </c>
      <c r="X29" s="8">
        <f t="shared" si="25"/>
        <v>593873.11431517638</v>
      </c>
      <c r="Y29" s="8">
        <f t="shared" si="25"/>
        <v>616800.49961467623</v>
      </c>
      <c r="Z29" s="8">
        <f t="shared" si="25"/>
        <v>642684.43584225152</v>
      </c>
      <c r="AA29" s="8">
        <f t="shared" si="25"/>
        <v>668666.4048729015</v>
      </c>
      <c r="AB29" s="8">
        <f t="shared" si="25"/>
        <v>1343603.007255418</v>
      </c>
      <c r="AC29" s="8">
        <f t="shared" si="25"/>
        <v>1542665.3556831032</v>
      </c>
      <c r="AD29" s="8">
        <f t="shared" si="25"/>
        <v>4593080.1654816475</v>
      </c>
      <c r="AE29" s="8">
        <f t="shared" si="25"/>
        <v>2778429.9618201111</v>
      </c>
      <c r="AF29" s="8">
        <f t="shared" si="25"/>
        <v>3891962.3286156012</v>
      </c>
      <c r="AG29" s="8">
        <f t="shared" si="25"/>
        <v>1516695.9474591925</v>
      </c>
      <c r="AH29" s="48">
        <f t="shared" si="25"/>
        <v>4087557.806043203</v>
      </c>
      <c r="AI29" s="8">
        <f t="shared" si="25"/>
        <v>3089097.7634282731</v>
      </c>
      <c r="AJ29" s="8">
        <f t="shared" si="25"/>
        <v>5323548.0607771995</v>
      </c>
      <c r="AK29" s="8">
        <f t="shared" si="25"/>
        <v>4059897.8694418492</v>
      </c>
      <c r="AL29" s="8">
        <f t="shared" si="25"/>
        <v>2504374.3935584272</v>
      </c>
      <c r="AM29" s="8">
        <f t="shared" si="25"/>
        <v>1468001.1082321154</v>
      </c>
      <c r="AN29" s="8">
        <f t="shared" si="25"/>
        <v>5503689.7627645964</v>
      </c>
      <c r="AO29" s="8">
        <f t="shared" si="25"/>
        <v>4913970.3527813843</v>
      </c>
      <c r="AP29" s="8">
        <f t="shared" si="25"/>
        <v>8072213.2087607803</v>
      </c>
      <c r="AQ29" s="8">
        <f t="shared" si="25"/>
        <v>9728559.4777561985</v>
      </c>
      <c r="AR29" s="8">
        <f t="shared" si="25"/>
        <v>9289649.5600882955</v>
      </c>
      <c r="AS29" s="8">
        <f t="shared" si="25"/>
        <v>16761232.009057658</v>
      </c>
      <c r="AT29" s="8">
        <f t="shared" si="25"/>
        <v>3932150.8714018995</v>
      </c>
      <c r="AU29" s="8">
        <f t="shared" si="25"/>
        <v>2710683.5213437132</v>
      </c>
      <c r="AV29" s="8">
        <f t="shared" si="25"/>
        <v>7256258.5196594158</v>
      </c>
      <c r="AW29" s="8">
        <f t="shared" si="25"/>
        <v>8586919.2767067607</v>
      </c>
      <c r="AX29" s="8">
        <f t="shared" si="25"/>
        <v>7961385.7040243736</v>
      </c>
      <c r="AY29" s="8">
        <f t="shared" si="25"/>
        <v>8500394.4230177514</v>
      </c>
      <c r="AZ29" s="8">
        <f t="shared" si="25"/>
        <v>9209420.6560551971</v>
      </c>
      <c r="BA29" s="8">
        <f t="shared" si="25"/>
        <v>8488231.3239041232</v>
      </c>
      <c r="BB29" s="8">
        <f t="shared" si="25"/>
        <v>5690892.7914694212</v>
      </c>
      <c r="BC29" s="8">
        <f t="shared" si="25"/>
        <v>7788042.9529412827</v>
      </c>
      <c r="BD29" s="8">
        <f t="shared" si="25"/>
        <v>11863896.287700025</v>
      </c>
      <c r="BE29" s="8">
        <f t="shared" si="25"/>
        <v>10497073.395062344</v>
      </c>
      <c r="BF29" s="8">
        <f t="shared" si="25"/>
        <v>11306361.093592012</v>
      </c>
      <c r="BG29" s="8">
        <f t="shared" si="25"/>
        <v>10612213.791454237</v>
      </c>
      <c r="BH29" s="8">
        <f t="shared" si="25"/>
        <v>13475151.93535305</v>
      </c>
      <c r="BI29" s="8">
        <f t="shared" si="25"/>
        <v>12484738.14488955</v>
      </c>
      <c r="BJ29" s="8">
        <f t="shared" si="25"/>
        <v>11871906.409963602</v>
      </c>
      <c r="BK29" s="8">
        <f t="shared" si="25"/>
        <v>11360866.815419175</v>
      </c>
      <c r="BL29" s="8">
        <f t="shared" si="25"/>
        <v>10191137.92551267</v>
      </c>
      <c r="BM29" s="8">
        <f t="shared" si="25"/>
        <v>26713855.123237092</v>
      </c>
      <c r="BN29" s="8">
        <f t="shared" si="25"/>
        <v>6112231.3618336748</v>
      </c>
      <c r="BO29" s="8">
        <f t="shared" si="25"/>
        <v>6372417.252081939</v>
      </c>
      <c r="BP29" s="8">
        <f t="shared" ref="BP29:CC29" si="26">BP21*BP25</f>
        <v>9833995.6532883141</v>
      </c>
      <c r="BQ29" s="8">
        <f t="shared" si="26"/>
        <v>4692001.6126858918</v>
      </c>
      <c r="BR29" s="8">
        <f t="shared" si="26"/>
        <v>4966862.2191701196</v>
      </c>
      <c r="BS29" s="8">
        <f t="shared" si="26"/>
        <v>6070726.6378548658</v>
      </c>
      <c r="BT29" s="8">
        <f t="shared" si="26"/>
        <v>9455537.3717144337</v>
      </c>
      <c r="BU29" s="8">
        <f t="shared" si="26"/>
        <v>9604573.3081030138</v>
      </c>
      <c r="BV29" s="8">
        <f t="shared" si="26"/>
        <v>9509195.0142391622</v>
      </c>
      <c r="BW29" s="8">
        <f t="shared" si="26"/>
        <v>9394576.2922983598</v>
      </c>
      <c r="BX29" s="8">
        <f t="shared" si="26"/>
        <v>7664352.3266590415</v>
      </c>
      <c r="BY29" s="8">
        <f t="shared" si="26"/>
        <v>6119827.4120158385</v>
      </c>
      <c r="BZ29" s="8">
        <f t="shared" si="26"/>
        <v>4065644.6860611732</v>
      </c>
      <c r="CA29" s="8">
        <f t="shared" si="26"/>
        <v>3940914.2243067063</v>
      </c>
      <c r="CB29" s="8">
        <f t="shared" si="26"/>
        <v>2794218.5410926528</v>
      </c>
      <c r="CC29" s="8">
        <f t="shared" si="26"/>
        <v>2476036.8388317265</v>
      </c>
      <c r="CD29" s="36"/>
      <c r="CE29" s="38">
        <f>SUM(C29:CD29)</f>
        <v>405300357.99748802</v>
      </c>
    </row>
    <row r="30" spans="1:83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5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7"/>
    </row>
    <row r="31" spans="1:83" ht="15.75" thickBot="1" x14ac:dyDescent="0.3">
      <c r="A31" s="35" t="s">
        <v>3</v>
      </c>
      <c r="B31" s="36"/>
      <c r="C31" s="2">
        <f>C27+C29</f>
        <v>4468849</v>
      </c>
      <c r="D31" s="2">
        <f t="shared" ref="D31:BO31" si="27">D27+D29</f>
        <v>32407.124479166669</v>
      </c>
      <c r="E31" s="2">
        <f t="shared" si="27"/>
        <v>418903.18750000012</v>
      </c>
      <c r="F31" s="2">
        <f t="shared" si="27"/>
        <v>454507.02500000014</v>
      </c>
      <c r="G31" s="2">
        <f t="shared" si="27"/>
        <v>541647.11577777809</v>
      </c>
      <c r="H31" s="2">
        <f t="shared" si="27"/>
        <v>542766.22138888924</v>
      </c>
      <c r="I31" s="2">
        <f t="shared" si="27"/>
        <v>543885.3270000004</v>
      </c>
      <c r="J31" s="2">
        <f t="shared" si="27"/>
        <v>643485.72992355819</v>
      </c>
      <c r="K31" s="2">
        <f t="shared" si="27"/>
        <v>644807.05585769285</v>
      </c>
      <c r="L31" s="2">
        <f t="shared" si="27"/>
        <v>646128.3817918275</v>
      </c>
      <c r="M31" s="2">
        <f t="shared" si="27"/>
        <v>556014.61674305622</v>
      </c>
      <c r="N31" s="2">
        <f t="shared" si="27"/>
        <v>572879.44055194501</v>
      </c>
      <c r="O31" s="2">
        <f t="shared" si="27"/>
        <v>581927.26960583404</v>
      </c>
      <c r="P31" s="2">
        <f t="shared" si="27"/>
        <v>552931.64496944484</v>
      </c>
      <c r="Q31" s="2">
        <f t="shared" si="27"/>
        <v>464777.09998055617</v>
      </c>
      <c r="R31" s="2">
        <f t="shared" si="27"/>
        <v>465717.94431250065</v>
      </c>
      <c r="S31" s="2">
        <f t="shared" si="27"/>
        <v>488907.12560000073</v>
      </c>
      <c r="T31" s="2">
        <f t="shared" si="27"/>
        <v>542967.22972916765</v>
      </c>
      <c r="U31" s="2">
        <f t="shared" si="27"/>
        <v>956213.97126875189</v>
      </c>
      <c r="V31" s="2">
        <f t="shared" si="27"/>
        <v>1004785.1752322242</v>
      </c>
      <c r="W31" s="2">
        <f t="shared" si="27"/>
        <v>1052184.3297569465</v>
      </c>
      <c r="X31" s="2">
        <f t="shared" si="27"/>
        <v>1099765.0265095858</v>
      </c>
      <c r="Y31" s="2">
        <f t="shared" si="27"/>
        <v>1142223.1474345857</v>
      </c>
      <c r="Z31" s="2">
        <f t="shared" si="27"/>
        <v>1190156.362670836</v>
      </c>
      <c r="AA31" s="2">
        <f t="shared" si="27"/>
        <v>1238271.1201350028</v>
      </c>
      <c r="AB31" s="2">
        <f t="shared" si="27"/>
        <v>2488153.7171396632</v>
      </c>
      <c r="AC31" s="2">
        <f t="shared" si="27"/>
        <v>2856787.6957094506</v>
      </c>
      <c r="AD31" s="2">
        <f t="shared" si="27"/>
        <v>8505704.0101511981</v>
      </c>
      <c r="AE31" s="2">
        <f t="shared" si="27"/>
        <v>5145240.6700372435</v>
      </c>
      <c r="AF31" s="2">
        <f t="shared" si="27"/>
        <v>7207337.6455844473</v>
      </c>
      <c r="AG31" s="2">
        <f t="shared" si="27"/>
        <v>2808696.1989985043</v>
      </c>
      <c r="AH31" s="49">
        <f t="shared" si="27"/>
        <v>7569551.492672598</v>
      </c>
      <c r="AI31" s="2">
        <f t="shared" si="27"/>
        <v>5720551.4137560613</v>
      </c>
      <c r="AJ31" s="2">
        <f t="shared" si="27"/>
        <v>9858422.3347725943</v>
      </c>
      <c r="AK31" s="2">
        <f t="shared" si="27"/>
        <v>7518329.3878552765</v>
      </c>
      <c r="AL31" s="2">
        <f t="shared" si="27"/>
        <v>4637730.3584415317</v>
      </c>
      <c r="AM31" s="2">
        <f t="shared" si="27"/>
        <v>2718520.5708002141</v>
      </c>
      <c r="AN31" s="2">
        <f t="shared" si="27"/>
        <v>10192018.079193698</v>
      </c>
      <c r="AO31" s="2">
        <f t="shared" si="27"/>
        <v>9099945.0977433044</v>
      </c>
      <c r="AP31" s="2">
        <f t="shared" si="27"/>
        <v>14948542.979186632</v>
      </c>
      <c r="AQ31" s="2">
        <f t="shared" si="27"/>
        <v>18015850.884733699</v>
      </c>
      <c r="AR31" s="2">
        <f t="shared" si="27"/>
        <v>17203054.740904249</v>
      </c>
      <c r="AS31" s="2">
        <f t="shared" si="27"/>
        <v>31039318.535291962</v>
      </c>
      <c r="AT31" s="2">
        <f t="shared" si="27"/>
        <v>7281760.8729664814</v>
      </c>
      <c r="AU31" s="2">
        <f t="shared" si="27"/>
        <v>5019784.2987846546</v>
      </c>
      <c r="AV31" s="2">
        <f t="shared" si="27"/>
        <v>13437515.777147066</v>
      </c>
      <c r="AW31" s="2">
        <f t="shared" si="27"/>
        <v>15901702.364271779</v>
      </c>
      <c r="AX31" s="2">
        <f t="shared" si="27"/>
        <v>14743306.859304395</v>
      </c>
      <c r="AY31" s="2">
        <f t="shared" si="27"/>
        <v>15741471.153736576</v>
      </c>
      <c r="AZ31" s="2">
        <f t="shared" si="27"/>
        <v>17054482.696398512</v>
      </c>
      <c r="BA31" s="2">
        <f t="shared" si="27"/>
        <v>15718946.896118749</v>
      </c>
      <c r="BB31" s="2">
        <f t="shared" si="27"/>
        <v>10538690.354573002</v>
      </c>
      <c r="BC31" s="2">
        <f t="shared" si="27"/>
        <v>14422301.764706079</v>
      </c>
      <c r="BD31" s="2">
        <f t="shared" si="27"/>
        <v>21970178.3105556</v>
      </c>
      <c r="BE31" s="2">
        <f t="shared" si="27"/>
        <v>19439024.805671006</v>
      </c>
      <c r="BF31" s="2">
        <f t="shared" si="27"/>
        <v>20937705.728874095</v>
      </c>
      <c r="BG31" s="2">
        <f t="shared" si="27"/>
        <v>19652247.761952288</v>
      </c>
      <c r="BH31" s="2">
        <f t="shared" si="27"/>
        <v>24953985.065468617</v>
      </c>
      <c r="BI31" s="2">
        <f t="shared" si="27"/>
        <v>23119885.453499168</v>
      </c>
      <c r="BJ31" s="2">
        <f t="shared" si="27"/>
        <v>21985011.870302968</v>
      </c>
      <c r="BK31" s="2">
        <f t="shared" si="27"/>
        <v>21038642.25077625</v>
      </c>
      <c r="BL31" s="2">
        <f t="shared" si="27"/>
        <v>18872477.639838278</v>
      </c>
      <c r="BM31" s="2">
        <f t="shared" si="27"/>
        <v>49470102.080068693</v>
      </c>
      <c r="BN31" s="2">
        <f t="shared" si="27"/>
        <v>11318946.966358658</v>
      </c>
      <c r="BO31" s="2">
        <f t="shared" si="27"/>
        <v>11800772.689040627</v>
      </c>
      <c r="BP31" s="2">
        <f t="shared" ref="BP31:CC31" si="28">BP27+BP29</f>
        <v>18211103.061645027</v>
      </c>
      <c r="BQ31" s="2">
        <f t="shared" si="28"/>
        <v>8688891.8753442448</v>
      </c>
      <c r="BR31" s="2">
        <f t="shared" si="28"/>
        <v>9197892.9984631836</v>
      </c>
      <c r="BS31" s="2">
        <f t="shared" si="28"/>
        <v>11242086.366397901</v>
      </c>
      <c r="BT31" s="2">
        <f t="shared" si="28"/>
        <v>17510254.392063767</v>
      </c>
      <c r="BU31" s="2">
        <f t="shared" si="28"/>
        <v>17786246.866857432</v>
      </c>
      <c r="BV31" s="2">
        <f t="shared" si="28"/>
        <v>17609620.396739192</v>
      </c>
      <c r="BW31" s="2">
        <f t="shared" si="28"/>
        <v>17397363.504256222</v>
      </c>
      <c r="BX31" s="2">
        <f t="shared" si="28"/>
        <v>14193245.049368598</v>
      </c>
      <c r="BY31" s="2">
        <f t="shared" si="28"/>
        <v>11333013.725955255</v>
      </c>
      <c r="BZ31" s="2">
        <f t="shared" si="28"/>
        <v>7528971.6408540253</v>
      </c>
      <c r="CA31" s="2">
        <f t="shared" si="28"/>
        <v>7297989.3042716784</v>
      </c>
      <c r="CB31" s="2">
        <f t="shared" si="28"/>
        <v>5174478.7798012104</v>
      </c>
      <c r="CC31" s="2">
        <f t="shared" si="28"/>
        <v>4585253.4052439379</v>
      </c>
      <c r="CD31" s="36"/>
      <c r="CE31" s="39">
        <f>SUM(CE27:CE29)</f>
        <v>750556218.5138669</v>
      </c>
    </row>
    <row r="32" spans="1:83" ht="15.75" thickTop="1" x14ac:dyDescent="0.25">
      <c r="AH32" s="44"/>
    </row>
    <row r="33" spans="1:34" x14ac:dyDescent="0.25">
      <c r="AH33" s="44"/>
    </row>
    <row r="34" spans="1:34" x14ac:dyDescent="0.25">
      <c r="AH34" s="44"/>
    </row>
    <row r="35" spans="1:34" x14ac:dyDescent="0.25">
      <c r="AH35" s="44"/>
    </row>
    <row r="36" spans="1:34" ht="19.5" customHeight="1" x14ac:dyDescent="0.25">
      <c r="A36" s="41" t="s">
        <v>26</v>
      </c>
      <c r="AH36" s="44"/>
    </row>
    <row r="37" spans="1:34" x14ac:dyDescent="0.25">
      <c r="AH37" s="44"/>
    </row>
    <row r="38" spans="1:34" x14ac:dyDescent="0.25">
      <c r="AH38" s="44"/>
    </row>
    <row r="39" spans="1:34" x14ac:dyDescent="0.25">
      <c r="AH39" s="44"/>
    </row>
    <row r="40" spans="1:34" x14ac:dyDescent="0.25">
      <c r="AH40" s="44"/>
    </row>
    <row r="41" spans="1:34" x14ac:dyDescent="0.25">
      <c r="AH41" s="44"/>
    </row>
    <row r="42" spans="1:34" x14ac:dyDescent="0.25">
      <c r="AH42" s="44"/>
    </row>
    <row r="43" spans="1:34" x14ac:dyDescent="0.25">
      <c r="I43" s="40"/>
      <c r="AH43" s="44"/>
    </row>
    <row r="44" spans="1:34" x14ac:dyDescent="0.25">
      <c r="AH44" s="44"/>
    </row>
    <row r="45" spans="1:34" x14ac:dyDescent="0.25">
      <c r="AH45" s="44"/>
    </row>
    <row r="46" spans="1:34" x14ac:dyDescent="0.25">
      <c r="AH46" s="44"/>
    </row>
    <row r="47" spans="1:34" x14ac:dyDescent="0.25">
      <c r="AH47" s="44"/>
    </row>
    <row r="48" spans="1:34" x14ac:dyDescent="0.25">
      <c r="AH48" s="44"/>
    </row>
    <row r="49" spans="34:34" x14ac:dyDescent="0.25">
      <c r="AH49" s="44"/>
    </row>
    <row r="50" spans="34:34" x14ac:dyDescent="0.25">
      <c r="AH50" s="44"/>
    </row>
    <row r="51" spans="34:34" x14ac:dyDescent="0.25">
      <c r="AH51" s="44"/>
    </row>
    <row r="52" spans="34:34" x14ac:dyDescent="0.25">
      <c r="AH52" s="44"/>
    </row>
    <row r="53" spans="34:34" x14ac:dyDescent="0.25">
      <c r="AH53" s="44"/>
    </row>
    <row r="54" spans="34:34" x14ac:dyDescent="0.25">
      <c r="AH54" s="44"/>
    </row>
    <row r="55" spans="34:34" x14ac:dyDescent="0.25">
      <c r="AH55" s="44"/>
    </row>
    <row r="56" spans="34:34" x14ac:dyDescent="0.25">
      <c r="AH56" s="44"/>
    </row>
    <row r="57" spans="34:34" x14ac:dyDescent="0.25">
      <c r="AH57" s="44"/>
    </row>
    <row r="58" spans="34:34" x14ac:dyDescent="0.25">
      <c r="AH58" s="44"/>
    </row>
    <row r="59" spans="34:34" x14ac:dyDescent="0.25">
      <c r="AH59" s="44"/>
    </row>
    <row r="60" spans="34:34" x14ac:dyDescent="0.25">
      <c r="AH60" s="44"/>
    </row>
    <row r="61" spans="34:34" x14ac:dyDescent="0.25">
      <c r="AH61" s="44"/>
    </row>
    <row r="62" spans="34:34" x14ac:dyDescent="0.25">
      <c r="AH62" s="44"/>
    </row>
    <row r="63" spans="34:34" x14ac:dyDescent="0.25">
      <c r="AH63" s="44"/>
    </row>
    <row r="64" spans="34:34" x14ac:dyDescent="0.25">
      <c r="AH64" s="44"/>
    </row>
    <row r="65" spans="34:34" x14ac:dyDescent="0.25">
      <c r="AH65" s="44"/>
    </row>
    <row r="66" spans="34:34" x14ac:dyDescent="0.25">
      <c r="AH66" s="44"/>
    </row>
    <row r="67" spans="34:34" x14ac:dyDescent="0.25">
      <c r="AH67" s="44"/>
    </row>
    <row r="68" spans="34:34" x14ac:dyDescent="0.25">
      <c r="AH68" s="44"/>
    </row>
    <row r="69" spans="34:34" x14ac:dyDescent="0.25">
      <c r="AH69" s="44"/>
    </row>
    <row r="70" spans="34:34" x14ac:dyDescent="0.25">
      <c r="AH70" s="44"/>
    </row>
    <row r="71" spans="34:34" x14ac:dyDescent="0.25">
      <c r="AH71" s="44"/>
    </row>
    <row r="72" spans="34:34" x14ac:dyDescent="0.25">
      <c r="AH72" s="44"/>
    </row>
    <row r="73" spans="34:34" x14ac:dyDescent="0.25">
      <c r="AH73" s="44"/>
    </row>
    <row r="74" spans="34:34" x14ac:dyDescent="0.25">
      <c r="AH74" s="44"/>
    </row>
    <row r="75" spans="34:34" x14ac:dyDescent="0.25">
      <c r="AH75" s="44"/>
    </row>
    <row r="76" spans="34:34" x14ac:dyDescent="0.25">
      <c r="AH76" s="44"/>
    </row>
    <row r="77" spans="34:34" x14ac:dyDescent="0.25">
      <c r="AH77" s="44"/>
    </row>
    <row r="78" spans="34:34" x14ac:dyDescent="0.25">
      <c r="AH78" s="44"/>
    </row>
    <row r="79" spans="34:34" x14ac:dyDescent="0.25">
      <c r="AH79" s="44"/>
    </row>
    <row r="80" spans="34:34" x14ac:dyDescent="0.25">
      <c r="AH80" s="44"/>
    </row>
    <row r="81" spans="34:34" x14ac:dyDescent="0.25">
      <c r="AH81" s="44"/>
    </row>
    <row r="82" spans="34:34" x14ac:dyDescent="0.25">
      <c r="AH82" s="44"/>
    </row>
    <row r="83" spans="34:34" x14ac:dyDescent="0.25">
      <c r="AH83" s="44"/>
    </row>
    <row r="84" spans="34:34" x14ac:dyDescent="0.25">
      <c r="AH84" s="44"/>
    </row>
    <row r="85" spans="34:34" x14ac:dyDescent="0.25">
      <c r="AH85" s="44"/>
    </row>
    <row r="86" spans="34:34" x14ac:dyDescent="0.25">
      <c r="AH86" s="44"/>
    </row>
    <row r="87" spans="34:34" x14ac:dyDescent="0.25">
      <c r="AH87" s="44"/>
    </row>
    <row r="88" spans="34:34" x14ac:dyDescent="0.25">
      <c r="AH88" s="44"/>
    </row>
    <row r="89" spans="34:34" x14ac:dyDescent="0.25">
      <c r="AH89" s="44"/>
    </row>
    <row r="90" spans="34:34" x14ac:dyDescent="0.25">
      <c r="AH90" s="44"/>
    </row>
    <row r="91" spans="34:34" x14ac:dyDescent="0.25">
      <c r="AH91" s="44"/>
    </row>
    <row r="92" spans="34:34" x14ac:dyDescent="0.25">
      <c r="AH92" s="44"/>
    </row>
    <row r="93" spans="34:34" x14ac:dyDescent="0.25">
      <c r="AH93" s="44"/>
    </row>
    <row r="94" spans="34:34" x14ac:dyDescent="0.25">
      <c r="AH94" s="44"/>
    </row>
    <row r="95" spans="34:34" x14ac:dyDescent="0.25">
      <c r="AH95" s="44"/>
    </row>
    <row r="96" spans="34:34" x14ac:dyDescent="0.25">
      <c r="AH96" s="44"/>
    </row>
    <row r="97" spans="34:34" x14ac:dyDescent="0.25">
      <c r="AH97" s="44"/>
    </row>
    <row r="98" spans="34:34" x14ac:dyDescent="0.25">
      <c r="AH98" s="44"/>
    </row>
    <row r="99" spans="34:34" x14ac:dyDescent="0.25">
      <c r="AH99" s="44"/>
    </row>
    <row r="100" spans="34:34" x14ac:dyDescent="0.25">
      <c r="AH100" s="44"/>
    </row>
    <row r="101" spans="34:34" x14ac:dyDescent="0.25">
      <c r="AH101" s="44"/>
    </row>
    <row r="102" spans="34:34" x14ac:dyDescent="0.25">
      <c r="AH102" s="44"/>
    </row>
    <row r="103" spans="34:34" x14ac:dyDescent="0.25">
      <c r="AH103" s="44"/>
    </row>
    <row r="104" spans="34:34" x14ac:dyDescent="0.25">
      <c r="AH104" s="44"/>
    </row>
    <row r="105" spans="34:34" x14ac:dyDescent="0.25">
      <c r="AH105" s="44"/>
    </row>
    <row r="106" spans="34:34" x14ac:dyDescent="0.25">
      <c r="AH106" s="44"/>
    </row>
    <row r="107" spans="34:34" x14ac:dyDescent="0.25">
      <c r="AH107" s="44"/>
    </row>
    <row r="108" spans="34:34" x14ac:dyDescent="0.25">
      <c r="AH108" s="44"/>
    </row>
    <row r="109" spans="34:34" x14ac:dyDescent="0.25">
      <c r="AH109" s="44"/>
    </row>
    <row r="110" spans="34:34" x14ac:dyDescent="0.25">
      <c r="AH110" s="44"/>
    </row>
    <row r="111" spans="34:34" x14ac:dyDescent="0.25">
      <c r="AH111" s="44"/>
    </row>
    <row r="112" spans="34:34" x14ac:dyDescent="0.25">
      <c r="AH112" s="44"/>
    </row>
    <row r="113" spans="34:34" x14ac:dyDescent="0.25">
      <c r="AH113" s="44"/>
    </row>
    <row r="114" spans="34:34" x14ac:dyDescent="0.25">
      <c r="AH114" s="44"/>
    </row>
    <row r="115" spans="34:34" x14ac:dyDescent="0.25">
      <c r="AH115" s="44"/>
    </row>
    <row r="116" spans="34:34" x14ac:dyDescent="0.25">
      <c r="AH116" s="44"/>
    </row>
    <row r="117" spans="34:34" x14ac:dyDescent="0.25">
      <c r="AH117" s="44"/>
    </row>
    <row r="118" spans="34:34" x14ac:dyDescent="0.25">
      <c r="AH118" s="44"/>
    </row>
    <row r="119" spans="34:34" x14ac:dyDescent="0.25">
      <c r="AH119" s="44"/>
    </row>
    <row r="120" spans="34:34" x14ac:dyDescent="0.25">
      <c r="AH120" s="44"/>
    </row>
    <row r="121" spans="34:34" x14ac:dyDescent="0.25">
      <c r="AH121" s="44"/>
    </row>
    <row r="122" spans="34:34" x14ac:dyDescent="0.25">
      <c r="AH122" s="44"/>
    </row>
    <row r="123" spans="34:34" x14ac:dyDescent="0.25">
      <c r="AH123" s="44"/>
    </row>
    <row r="124" spans="34:34" x14ac:dyDescent="0.25">
      <c r="AH124" s="44"/>
    </row>
    <row r="125" spans="34:34" x14ac:dyDescent="0.25">
      <c r="AH125" s="44"/>
    </row>
    <row r="126" spans="34:34" x14ac:dyDescent="0.25">
      <c r="AH126" s="44"/>
    </row>
    <row r="127" spans="34:34" x14ac:dyDescent="0.25">
      <c r="AH127" s="44"/>
    </row>
    <row r="128" spans="34:34" x14ac:dyDescent="0.25">
      <c r="AH128" s="44"/>
    </row>
    <row r="129" spans="34:34" x14ac:dyDescent="0.25">
      <c r="AH129" s="44"/>
    </row>
    <row r="130" spans="34:34" x14ac:dyDescent="0.25">
      <c r="AH130" s="44"/>
    </row>
    <row r="131" spans="34:34" x14ac:dyDescent="0.25">
      <c r="AH131" s="44"/>
    </row>
    <row r="132" spans="34:34" x14ac:dyDescent="0.25">
      <c r="AH132" s="44"/>
    </row>
    <row r="133" spans="34:34" x14ac:dyDescent="0.25">
      <c r="AH133" s="44"/>
    </row>
    <row r="134" spans="34:34" x14ac:dyDescent="0.25">
      <c r="AH134" s="44"/>
    </row>
    <row r="135" spans="34:34" x14ac:dyDescent="0.25">
      <c r="AH135" s="44"/>
    </row>
    <row r="136" spans="34:34" x14ac:dyDescent="0.25">
      <c r="AH136" s="44"/>
    </row>
    <row r="137" spans="34:34" x14ac:dyDescent="0.25">
      <c r="AH137" s="44"/>
    </row>
    <row r="138" spans="34:34" x14ac:dyDescent="0.25">
      <c r="AH138" s="44"/>
    </row>
    <row r="139" spans="34:34" x14ac:dyDescent="0.25">
      <c r="AH139" s="44"/>
    </row>
    <row r="140" spans="34:34" x14ac:dyDescent="0.25">
      <c r="AH140" s="44"/>
    </row>
    <row r="141" spans="34:34" x14ac:dyDescent="0.25">
      <c r="AH141" s="44"/>
    </row>
    <row r="142" spans="34:34" x14ac:dyDescent="0.25">
      <c r="AH142" s="44"/>
    </row>
    <row r="143" spans="34:34" x14ac:dyDescent="0.25">
      <c r="AH143" s="44"/>
    </row>
    <row r="144" spans="34:34" x14ac:dyDescent="0.25">
      <c r="AH144" s="44"/>
    </row>
    <row r="145" spans="34:34" x14ac:dyDescent="0.25">
      <c r="AH145" s="44"/>
    </row>
    <row r="146" spans="34:34" x14ac:dyDescent="0.25">
      <c r="AH146" s="44"/>
    </row>
    <row r="147" spans="34:34" x14ac:dyDescent="0.25">
      <c r="AH147" s="44"/>
    </row>
    <row r="148" spans="34:34" x14ac:dyDescent="0.25">
      <c r="AH148" s="44"/>
    </row>
    <row r="149" spans="34:34" x14ac:dyDescent="0.25">
      <c r="AH149" s="44"/>
    </row>
    <row r="150" spans="34:34" x14ac:dyDescent="0.25">
      <c r="AH150" s="44"/>
    </row>
    <row r="151" spans="34:34" x14ac:dyDescent="0.25">
      <c r="AH151" s="44"/>
    </row>
    <row r="152" spans="34:34" x14ac:dyDescent="0.25">
      <c r="AH152" s="44"/>
    </row>
    <row r="153" spans="34:34" x14ac:dyDescent="0.25">
      <c r="AH153" s="44"/>
    </row>
    <row r="154" spans="34:34" x14ac:dyDescent="0.25">
      <c r="AH154" s="44"/>
    </row>
    <row r="155" spans="34:34" x14ac:dyDescent="0.25">
      <c r="AH155" s="44"/>
    </row>
    <row r="156" spans="34:34" x14ac:dyDescent="0.25">
      <c r="AH156" s="44"/>
    </row>
    <row r="157" spans="34:34" x14ac:dyDescent="0.25">
      <c r="AH157" s="44"/>
    </row>
    <row r="158" spans="34:34" x14ac:dyDescent="0.25">
      <c r="AH158" s="44"/>
    </row>
    <row r="159" spans="34:34" x14ac:dyDescent="0.25">
      <c r="AH159" s="44"/>
    </row>
    <row r="160" spans="34:34" x14ac:dyDescent="0.25">
      <c r="AH160" s="44"/>
    </row>
    <row r="161" spans="34:34" x14ac:dyDescent="0.25">
      <c r="AH161" s="44"/>
    </row>
    <row r="162" spans="34:34" x14ac:dyDescent="0.25">
      <c r="AH162" s="44"/>
    </row>
    <row r="163" spans="34:34" x14ac:dyDescent="0.25">
      <c r="AH163" s="44"/>
    </row>
    <row r="164" spans="34:34" x14ac:dyDescent="0.25">
      <c r="AH164" s="44"/>
    </row>
    <row r="165" spans="34:34" x14ac:dyDescent="0.25">
      <c r="AH165" s="44"/>
    </row>
    <row r="166" spans="34:34" x14ac:dyDescent="0.25">
      <c r="AH166" s="44"/>
    </row>
    <row r="167" spans="34:34" x14ac:dyDescent="0.25">
      <c r="AH167" s="44"/>
    </row>
    <row r="168" spans="34:34" x14ac:dyDescent="0.25">
      <c r="AH168" s="44"/>
    </row>
    <row r="169" spans="34:34" x14ac:dyDescent="0.25">
      <c r="AH169" s="44"/>
    </row>
    <row r="170" spans="34:34" x14ac:dyDescent="0.25">
      <c r="AH170" s="44"/>
    </row>
    <row r="171" spans="34:34" x14ac:dyDescent="0.25">
      <c r="AH171" s="44"/>
    </row>
    <row r="172" spans="34:34" x14ac:dyDescent="0.25">
      <c r="AH172" s="44"/>
    </row>
    <row r="173" spans="34:34" x14ac:dyDescent="0.25">
      <c r="AH173" s="44"/>
    </row>
    <row r="174" spans="34:34" x14ac:dyDescent="0.25">
      <c r="AH174" s="44"/>
    </row>
    <row r="175" spans="34:34" x14ac:dyDescent="0.25">
      <c r="AH175" s="44"/>
    </row>
    <row r="176" spans="34:34" x14ac:dyDescent="0.25">
      <c r="AH176" s="44"/>
    </row>
    <row r="177" spans="34:34" x14ac:dyDescent="0.25">
      <c r="AH177" s="44"/>
    </row>
    <row r="178" spans="34:34" x14ac:dyDescent="0.25">
      <c r="AH178" s="44"/>
    </row>
    <row r="179" spans="34:34" x14ac:dyDescent="0.25">
      <c r="AH179" s="44"/>
    </row>
    <row r="180" spans="34:34" x14ac:dyDescent="0.25">
      <c r="AH180" s="44"/>
    </row>
    <row r="181" spans="34:34" x14ac:dyDescent="0.25">
      <c r="AH181" s="44"/>
    </row>
    <row r="182" spans="34:34" x14ac:dyDescent="0.25">
      <c r="AH182" s="44"/>
    </row>
    <row r="183" spans="34:34" x14ac:dyDescent="0.25">
      <c r="AH183" s="44"/>
    </row>
    <row r="184" spans="34:34" x14ac:dyDescent="0.25">
      <c r="AH184" s="44"/>
    </row>
    <row r="185" spans="34:34" x14ac:dyDescent="0.25">
      <c r="AH185" s="44"/>
    </row>
    <row r="186" spans="34:34" x14ac:dyDescent="0.25">
      <c r="AH186" s="44"/>
    </row>
    <row r="187" spans="34:34" x14ac:dyDescent="0.25">
      <c r="AH187" s="44"/>
    </row>
    <row r="188" spans="34:34" x14ac:dyDescent="0.25">
      <c r="AH188" s="44"/>
    </row>
    <row r="189" spans="34:34" x14ac:dyDescent="0.25">
      <c r="AH189" s="44"/>
    </row>
    <row r="190" spans="34:34" x14ac:dyDescent="0.25">
      <c r="AH190" s="44"/>
    </row>
    <row r="191" spans="34:34" x14ac:dyDescent="0.25">
      <c r="AH191" s="44"/>
    </row>
    <row r="192" spans="34:34" x14ac:dyDescent="0.25">
      <c r="AH192" s="44"/>
    </row>
    <row r="193" spans="34:34" x14ac:dyDescent="0.25">
      <c r="AH193" s="44"/>
    </row>
    <row r="194" spans="34:34" x14ac:dyDescent="0.25">
      <c r="AH194" s="44"/>
    </row>
    <row r="195" spans="34:34" x14ac:dyDescent="0.25">
      <c r="AH195" s="44"/>
    </row>
    <row r="196" spans="34:34" x14ac:dyDescent="0.25">
      <c r="AH196" s="44"/>
    </row>
    <row r="197" spans="34:34" x14ac:dyDescent="0.25">
      <c r="AH197" s="44"/>
    </row>
    <row r="198" spans="34:34" x14ac:dyDescent="0.25">
      <c r="AH198" s="44"/>
    </row>
    <row r="199" spans="34:34" x14ac:dyDescent="0.25">
      <c r="AH199" s="44"/>
    </row>
    <row r="200" spans="34:34" x14ac:dyDescent="0.25">
      <c r="AH200" s="44"/>
    </row>
    <row r="201" spans="34:34" x14ac:dyDescent="0.25">
      <c r="AH201" s="44"/>
    </row>
    <row r="202" spans="34:34" x14ac:dyDescent="0.25">
      <c r="AH202" s="44"/>
    </row>
    <row r="203" spans="34:34" x14ac:dyDescent="0.25">
      <c r="AH203" s="44"/>
    </row>
    <row r="204" spans="34:34" x14ac:dyDescent="0.25">
      <c r="AH204" s="44"/>
    </row>
    <row r="205" spans="34:34" x14ac:dyDescent="0.25">
      <c r="AH205" s="44"/>
    </row>
    <row r="206" spans="34:34" x14ac:dyDescent="0.25">
      <c r="AH206" s="44"/>
    </row>
    <row r="207" spans="34:34" x14ac:dyDescent="0.25">
      <c r="AH207" s="44"/>
    </row>
    <row r="208" spans="34:34" x14ac:dyDescent="0.25">
      <c r="AH208" s="44"/>
    </row>
    <row r="209" spans="34:34" x14ac:dyDescent="0.25">
      <c r="AH209" s="44"/>
    </row>
    <row r="210" spans="34:34" x14ac:dyDescent="0.25">
      <c r="AH210" s="44"/>
    </row>
    <row r="211" spans="34:34" x14ac:dyDescent="0.25">
      <c r="AH211" s="44"/>
    </row>
    <row r="212" spans="34:34" x14ac:dyDescent="0.25">
      <c r="AH212" s="44"/>
    </row>
    <row r="213" spans="34:34" x14ac:dyDescent="0.25">
      <c r="AH213" s="44"/>
    </row>
    <row r="214" spans="34:34" x14ac:dyDescent="0.25">
      <c r="AH214" s="44"/>
    </row>
    <row r="215" spans="34:34" x14ac:dyDescent="0.25">
      <c r="AH215" s="44"/>
    </row>
    <row r="216" spans="34:34" x14ac:dyDescent="0.25">
      <c r="AH216" s="44"/>
    </row>
    <row r="217" spans="34:34" x14ac:dyDescent="0.25">
      <c r="AH217" s="44"/>
    </row>
    <row r="218" spans="34:34" x14ac:dyDescent="0.25">
      <c r="AH218" s="44"/>
    </row>
    <row r="219" spans="34:34" x14ac:dyDescent="0.25">
      <c r="AH219" s="44"/>
    </row>
    <row r="220" spans="34:34" x14ac:dyDescent="0.25">
      <c r="AH220" s="44"/>
    </row>
    <row r="221" spans="34:34" x14ac:dyDescent="0.25">
      <c r="AH221" s="44"/>
    </row>
    <row r="222" spans="34:34" x14ac:dyDescent="0.25">
      <c r="AH222" s="44"/>
    </row>
    <row r="223" spans="34:34" x14ac:dyDescent="0.25">
      <c r="AH223" s="44"/>
    </row>
    <row r="224" spans="34:34" x14ac:dyDescent="0.25">
      <c r="AH224" s="44"/>
    </row>
    <row r="225" spans="34:34" x14ac:dyDescent="0.25">
      <c r="AH225" s="44"/>
    </row>
    <row r="226" spans="34:34" x14ac:dyDescent="0.25">
      <c r="AH226" s="44"/>
    </row>
    <row r="227" spans="34:34" x14ac:dyDescent="0.25">
      <c r="AH227" s="44"/>
    </row>
    <row r="228" spans="34:34" x14ac:dyDescent="0.25">
      <c r="AH228" s="44"/>
    </row>
    <row r="229" spans="34:34" x14ac:dyDescent="0.25">
      <c r="AH229" s="44"/>
    </row>
    <row r="230" spans="34:34" x14ac:dyDescent="0.25">
      <c r="AH230" s="44"/>
    </row>
    <row r="231" spans="34:34" x14ac:dyDescent="0.25">
      <c r="AH231" s="44"/>
    </row>
    <row r="232" spans="34:34" x14ac:dyDescent="0.25">
      <c r="AH232" s="44"/>
    </row>
    <row r="233" spans="34:34" x14ac:dyDescent="0.25">
      <c r="AH233" s="44"/>
    </row>
    <row r="234" spans="34:34" x14ac:dyDescent="0.25">
      <c r="AH234" s="44"/>
    </row>
    <row r="235" spans="34:34" x14ac:dyDescent="0.25">
      <c r="AH235" s="44"/>
    </row>
    <row r="236" spans="34:34" x14ac:dyDescent="0.25">
      <c r="AH236" s="44"/>
    </row>
    <row r="237" spans="34:34" x14ac:dyDescent="0.25">
      <c r="AH237" s="44"/>
    </row>
    <row r="238" spans="34:34" x14ac:dyDescent="0.25">
      <c r="AH238" s="44"/>
    </row>
    <row r="239" spans="34:34" x14ac:dyDescent="0.25">
      <c r="AH239" s="44"/>
    </row>
    <row r="240" spans="34:34" x14ac:dyDescent="0.25">
      <c r="AH240" s="44"/>
    </row>
    <row r="241" spans="34:34" x14ac:dyDescent="0.25">
      <c r="AH241" s="44"/>
    </row>
    <row r="242" spans="34:34" x14ac:dyDescent="0.25">
      <c r="AH242" s="44"/>
    </row>
    <row r="243" spans="34:34" x14ac:dyDescent="0.25">
      <c r="AH243" s="44"/>
    </row>
    <row r="244" spans="34:34" x14ac:dyDescent="0.25">
      <c r="AH244" s="44"/>
    </row>
    <row r="245" spans="34:34" x14ac:dyDescent="0.25">
      <c r="AH245" s="44"/>
    </row>
    <row r="246" spans="34:34" x14ac:dyDescent="0.25">
      <c r="AH246" s="44"/>
    </row>
    <row r="247" spans="34:34" x14ac:dyDescent="0.25">
      <c r="AH247" s="44"/>
    </row>
    <row r="248" spans="34:34" x14ac:dyDescent="0.25">
      <c r="AH248" s="44"/>
    </row>
    <row r="249" spans="34:34" x14ac:dyDescent="0.25">
      <c r="AH249" s="44"/>
    </row>
    <row r="250" spans="34:34" x14ac:dyDescent="0.25">
      <c r="AH250" s="44"/>
    </row>
    <row r="251" spans="34:34" x14ac:dyDescent="0.25">
      <c r="AH251" s="44"/>
    </row>
    <row r="252" spans="34:34" x14ac:dyDescent="0.25">
      <c r="AH252" s="44"/>
    </row>
    <row r="253" spans="34:34" x14ac:dyDescent="0.25">
      <c r="AH253" s="44"/>
    </row>
    <row r="254" spans="34:34" x14ac:dyDescent="0.25">
      <c r="AH254" s="44"/>
    </row>
    <row r="255" spans="34:34" x14ac:dyDescent="0.25">
      <c r="AH255" s="44"/>
    </row>
    <row r="256" spans="34:34" x14ac:dyDescent="0.25">
      <c r="AH256" s="44"/>
    </row>
    <row r="257" spans="34:34" x14ac:dyDescent="0.25">
      <c r="AH257" s="44"/>
    </row>
    <row r="258" spans="34:34" x14ac:dyDescent="0.25">
      <c r="AH258" s="44"/>
    </row>
    <row r="259" spans="34:34" x14ac:dyDescent="0.25">
      <c r="AH259" s="44"/>
    </row>
    <row r="260" spans="34:34" x14ac:dyDescent="0.25">
      <c r="AH260" s="44"/>
    </row>
    <row r="261" spans="34:34" x14ac:dyDescent="0.25">
      <c r="AH261" s="44"/>
    </row>
    <row r="262" spans="34:34" x14ac:dyDescent="0.25">
      <c r="AH262" s="44"/>
    </row>
    <row r="263" spans="34:34" x14ac:dyDescent="0.25">
      <c r="AH263" s="44"/>
    </row>
    <row r="264" spans="34:34" x14ac:dyDescent="0.25">
      <c r="AH264" s="44"/>
    </row>
    <row r="265" spans="34:34" x14ac:dyDescent="0.25">
      <c r="AH265" s="44"/>
    </row>
    <row r="266" spans="34:34" x14ac:dyDescent="0.25">
      <c r="AH266" s="44"/>
    </row>
    <row r="267" spans="34:34" x14ac:dyDescent="0.25">
      <c r="AH267" s="44"/>
    </row>
    <row r="268" spans="34:34" x14ac:dyDescent="0.25">
      <c r="AH268" s="44"/>
    </row>
    <row r="269" spans="34:34" x14ac:dyDescent="0.25">
      <c r="AH269" s="44"/>
    </row>
    <row r="270" spans="34:34" x14ac:dyDescent="0.25">
      <c r="AH270" s="44"/>
    </row>
    <row r="271" spans="34:34" x14ac:dyDescent="0.25">
      <c r="AH271" s="44"/>
    </row>
    <row r="272" spans="34:34" x14ac:dyDescent="0.25">
      <c r="AH272" s="44"/>
    </row>
    <row r="273" spans="34:34" x14ac:dyDescent="0.25">
      <c r="AH273" s="44"/>
    </row>
    <row r="274" spans="34:34" x14ac:dyDescent="0.25">
      <c r="AH274" s="44"/>
    </row>
    <row r="275" spans="34:34" x14ac:dyDescent="0.25">
      <c r="AH275" s="44"/>
    </row>
    <row r="276" spans="34:34" x14ac:dyDescent="0.25">
      <c r="AH276" s="44"/>
    </row>
    <row r="277" spans="34:34" x14ac:dyDescent="0.25">
      <c r="AH277" s="44"/>
    </row>
    <row r="278" spans="34:34" x14ac:dyDescent="0.25">
      <c r="AH278" s="44"/>
    </row>
    <row r="279" spans="34:34" x14ac:dyDescent="0.25">
      <c r="AH279" s="44"/>
    </row>
    <row r="280" spans="34:34" x14ac:dyDescent="0.25">
      <c r="AH280" s="44"/>
    </row>
    <row r="281" spans="34:34" x14ac:dyDescent="0.25">
      <c r="AH281" s="44"/>
    </row>
    <row r="282" spans="34:34" x14ac:dyDescent="0.25">
      <c r="AH282" s="44"/>
    </row>
    <row r="283" spans="34:34" x14ac:dyDescent="0.25">
      <c r="AH283" s="44"/>
    </row>
    <row r="284" spans="34:34" x14ac:dyDescent="0.25">
      <c r="AH284" s="44"/>
    </row>
    <row r="285" spans="34:34" x14ac:dyDescent="0.25">
      <c r="AH285" s="44"/>
    </row>
    <row r="286" spans="34:34" x14ac:dyDescent="0.25">
      <c r="AH286" s="44"/>
    </row>
    <row r="287" spans="34:34" x14ac:dyDescent="0.25">
      <c r="AH287" s="44"/>
    </row>
    <row r="288" spans="34:34" x14ac:dyDescent="0.25">
      <c r="AH288" s="44"/>
    </row>
    <row r="289" spans="34:34" x14ac:dyDescent="0.25">
      <c r="AH289" s="44"/>
    </row>
    <row r="290" spans="34:34" x14ac:dyDescent="0.25">
      <c r="AH290" s="44"/>
    </row>
    <row r="291" spans="34:34" x14ac:dyDescent="0.25">
      <c r="AH291" s="44"/>
    </row>
    <row r="292" spans="34:34" x14ac:dyDescent="0.25">
      <c r="AH292" s="44"/>
    </row>
    <row r="293" spans="34:34" x14ac:dyDescent="0.25">
      <c r="AH293" s="44"/>
    </row>
    <row r="294" spans="34:34" x14ac:dyDescent="0.25">
      <c r="AH294" s="44"/>
    </row>
    <row r="295" spans="34:34" x14ac:dyDescent="0.25">
      <c r="AH295" s="44"/>
    </row>
    <row r="296" spans="34:34" x14ac:dyDescent="0.25">
      <c r="AH296" s="44"/>
    </row>
    <row r="297" spans="34:34" x14ac:dyDescent="0.25">
      <c r="AH297" s="44"/>
    </row>
    <row r="298" spans="34:34" x14ac:dyDescent="0.25">
      <c r="AH298" s="44"/>
    </row>
    <row r="299" spans="34:34" x14ac:dyDescent="0.25">
      <c r="AH299" s="44"/>
    </row>
    <row r="300" spans="34:34" x14ac:dyDescent="0.25">
      <c r="AH300" s="44"/>
    </row>
    <row r="301" spans="34:34" x14ac:dyDescent="0.25">
      <c r="AH301" s="44"/>
    </row>
    <row r="302" spans="34:34" x14ac:dyDescent="0.25">
      <c r="AH302" s="44"/>
    </row>
    <row r="303" spans="34:34" x14ac:dyDescent="0.25">
      <c r="AH303" s="44"/>
    </row>
    <row r="304" spans="34:34" x14ac:dyDescent="0.25">
      <c r="AH304" s="44"/>
    </row>
    <row r="305" spans="34:34" x14ac:dyDescent="0.25">
      <c r="AH305" s="44"/>
    </row>
    <row r="306" spans="34:34" x14ac:dyDescent="0.25">
      <c r="AH306" s="44"/>
    </row>
    <row r="307" spans="34:34" x14ac:dyDescent="0.25">
      <c r="AH307" s="44"/>
    </row>
    <row r="308" spans="34:34" x14ac:dyDescent="0.25">
      <c r="AH308" s="44"/>
    </row>
    <row r="309" spans="34:34" x14ac:dyDescent="0.25">
      <c r="AH309" s="44"/>
    </row>
    <row r="310" spans="34:34" x14ac:dyDescent="0.25">
      <c r="AH310" s="44"/>
    </row>
    <row r="311" spans="34:34" x14ac:dyDescent="0.25">
      <c r="AH311" s="44"/>
    </row>
    <row r="312" spans="34:34" x14ac:dyDescent="0.25">
      <c r="AH312" s="44"/>
    </row>
    <row r="313" spans="34:34" x14ac:dyDescent="0.25">
      <c r="AH313" s="44"/>
    </row>
    <row r="314" spans="34:34" x14ac:dyDescent="0.25">
      <c r="AH314" s="44"/>
    </row>
    <row r="315" spans="34:34" x14ac:dyDescent="0.25">
      <c r="AH315" s="44"/>
    </row>
    <row r="316" spans="34:34" x14ac:dyDescent="0.25">
      <c r="AH316" s="44"/>
    </row>
    <row r="317" spans="34:34" x14ac:dyDescent="0.25">
      <c r="AH317" s="44"/>
    </row>
    <row r="318" spans="34:34" x14ac:dyDescent="0.25">
      <c r="AH318" s="44"/>
    </row>
    <row r="319" spans="34:34" x14ac:dyDescent="0.25">
      <c r="AH319" s="44"/>
    </row>
    <row r="320" spans="34:34" x14ac:dyDescent="0.25">
      <c r="AH320" s="44"/>
    </row>
    <row r="321" spans="34:34" x14ac:dyDescent="0.25">
      <c r="AH321" s="44"/>
    </row>
    <row r="322" spans="34:34" x14ac:dyDescent="0.25">
      <c r="AH322" s="44"/>
    </row>
    <row r="323" spans="34:34" x14ac:dyDescent="0.25">
      <c r="AH323" s="44"/>
    </row>
    <row r="324" spans="34:34" x14ac:dyDescent="0.25">
      <c r="AH324" s="44"/>
    </row>
    <row r="325" spans="34:34" x14ac:dyDescent="0.25">
      <c r="AH325" s="44"/>
    </row>
    <row r="326" spans="34:34" x14ac:dyDescent="0.25">
      <c r="AH326" s="44"/>
    </row>
    <row r="327" spans="34:34" x14ac:dyDescent="0.25">
      <c r="AH327" s="44"/>
    </row>
    <row r="328" spans="34:34" x14ac:dyDescent="0.25">
      <c r="AH328" s="44"/>
    </row>
    <row r="329" spans="34:34" x14ac:dyDescent="0.25">
      <c r="AH329" s="44"/>
    </row>
    <row r="330" spans="34:34" x14ac:dyDescent="0.25">
      <c r="AH330" s="44"/>
    </row>
    <row r="331" spans="34:34" x14ac:dyDescent="0.25">
      <c r="AH331" s="44"/>
    </row>
    <row r="332" spans="34:34" x14ac:dyDescent="0.25">
      <c r="AH332" s="44"/>
    </row>
    <row r="333" spans="34:34" x14ac:dyDescent="0.25">
      <c r="AH333" s="44"/>
    </row>
    <row r="334" spans="34:34" x14ac:dyDescent="0.25">
      <c r="AH334" s="44"/>
    </row>
    <row r="335" spans="34:34" x14ac:dyDescent="0.25">
      <c r="AH335" s="44"/>
    </row>
    <row r="336" spans="34:34" x14ac:dyDescent="0.25">
      <c r="AH336" s="44"/>
    </row>
    <row r="337" spans="34:34" x14ac:dyDescent="0.25">
      <c r="AH337" s="44"/>
    </row>
    <row r="338" spans="34:34" x14ac:dyDescent="0.25">
      <c r="AH338" s="44"/>
    </row>
    <row r="339" spans="34:34" x14ac:dyDescent="0.25">
      <c r="AH339" s="44"/>
    </row>
    <row r="340" spans="34:34" x14ac:dyDescent="0.25">
      <c r="AH340" s="44"/>
    </row>
    <row r="341" spans="34:34" x14ac:dyDescent="0.25">
      <c r="AH341" s="44"/>
    </row>
    <row r="342" spans="34:34" x14ac:dyDescent="0.25">
      <c r="AH342" s="44"/>
    </row>
    <row r="343" spans="34:34" x14ac:dyDescent="0.25">
      <c r="AH343" s="44"/>
    </row>
    <row r="344" spans="34:34" x14ac:dyDescent="0.25">
      <c r="AH344" s="44"/>
    </row>
    <row r="345" spans="34:34" x14ac:dyDescent="0.25">
      <c r="AH345" s="44"/>
    </row>
    <row r="346" spans="34:34" x14ac:dyDescent="0.25">
      <c r="AH346" s="44"/>
    </row>
    <row r="347" spans="34:34" x14ac:dyDescent="0.25">
      <c r="AH347" s="44"/>
    </row>
    <row r="348" spans="34:34" x14ac:dyDescent="0.25">
      <c r="AH348" s="44"/>
    </row>
    <row r="349" spans="34:34" x14ac:dyDescent="0.25">
      <c r="AH349" s="44"/>
    </row>
    <row r="350" spans="34:34" x14ac:dyDescent="0.25">
      <c r="AH350" s="44"/>
    </row>
    <row r="351" spans="34:34" x14ac:dyDescent="0.25">
      <c r="AH351" s="44"/>
    </row>
    <row r="352" spans="34:34" x14ac:dyDescent="0.25">
      <c r="AH352" s="44"/>
    </row>
    <row r="353" spans="34:34" x14ac:dyDescent="0.25">
      <c r="AH353" s="44"/>
    </row>
    <row r="354" spans="34:34" x14ac:dyDescent="0.25">
      <c r="AH354" s="44"/>
    </row>
    <row r="355" spans="34:34" x14ac:dyDescent="0.25">
      <c r="AH355" s="44"/>
    </row>
    <row r="356" spans="34:34" x14ac:dyDescent="0.25">
      <c r="AH356" s="44"/>
    </row>
    <row r="357" spans="34:34" x14ac:dyDescent="0.25">
      <c r="AH357" s="44"/>
    </row>
    <row r="358" spans="34:34" x14ac:dyDescent="0.25">
      <c r="AH358" s="44"/>
    </row>
    <row r="359" spans="34:34" x14ac:dyDescent="0.25">
      <c r="AH359" s="44"/>
    </row>
    <row r="360" spans="34:34" x14ac:dyDescent="0.25">
      <c r="AH360" s="44"/>
    </row>
    <row r="361" spans="34:34" x14ac:dyDescent="0.25">
      <c r="AH361" s="44"/>
    </row>
    <row r="362" spans="34:34" x14ac:dyDescent="0.25">
      <c r="AH362" s="44"/>
    </row>
    <row r="363" spans="34:34" x14ac:dyDescent="0.25">
      <c r="AH363" s="44"/>
    </row>
    <row r="364" spans="34:34" x14ac:dyDescent="0.25">
      <c r="AH364" s="44"/>
    </row>
    <row r="365" spans="34:34" x14ac:dyDescent="0.25">
      <c r="AH365" s="44"/>
    </row>
    <row r="366" spans="34:34" x14ac:dyDescent="0.25">
      <c r="AH366" s="44"/>
    </row>
    <row r="367" spans="34:34" x14ac:dyDescent="0.25">
      <c r="AH367" s="44"/>
    </row>
    <row r="368" spans="34:34" x14ac:dyDescent="0.25">
      <c r="AH368" s="44"/>
    </row>
    <row r="369" spans="34:34" x14ac:dyDescent="0.25">
      <c r="AH369" s="44"/>
    </row>
    <row r="370" spans="34:34" x14ac:dyDescent="0.25">
      <c r="AH370" s="44"/>
    </row>
    <row r="371" spans="34:34" x14ac:dyDescent="0.25">
      <c r="AH371" s="44"/>
    </row>
    <row r="372" spans="34:34" x14ac:dyDescent="0.25">
      <c r="AH372" s="44"/>
    </row>
    <row r="373" spans="34:34" x14ac:dyDescent="0.25">
      <c r="AH373" s="44"/>
    </row>
    <row r="374" spans="34:34" x14ac:dyDescent="0.25">
      <c r="AH374" s="44"/>
    </row>
    <row r="375" spans="34:34" x14ac:dyDescent="0.25">
      <c r="AH375" s="44"/>
    </row>
    <row r="376" spans="34:34" x14ac:dyDescent="0.25">
      <c r="AH376" s="44"/>
    </row>
    <row r="377" spans="34:34" x14ac:dyDescent="0.25">
      <c r="AH377" s="44"/>
    </row>
    <row r="378" spans="34:34" x14ac:dyDescent="0.25">
      <c r="AH378" s="44"/>
    </row>
    <row r="379" spans="34:34" x14ac:dyDescent="0.25">
      <c r="AH379" s="44"/>
    </row>
    <row r="380" spans="34:34" x14ac:dyDescent="0.25">
      <c r="AH380" s="44"/>
    </row>
    <row r="381" spans="34:34" x14ac:dyDescent="0.25">
      <c r="AH381" s="44"/>
    </row>
    <row r="382" spans="34:34" x14ac:dyDescent="0.25">
      <c r="AH382" s="44"/>
    </row>
    <row r="383" spans="34:34" x14ac:dyDescent="0.25">
      <c r="AH383" s="44"/>
    </row>
    <row r="384" spans="34:34" x14ac:dyDescent="0.25">
      <c r="AH384" s="44"/>
    </row>
    <row r="385" spans="34:34" x14ac:dyDescent="0.25">
      <c r="AH385" s="44"/>
    </row>
    <row r="386" spans="34:34" x14ac:dyDescent="0.25">
      <c r="AH386" s="44"/>
    </row>
    <row r="387" spans="34:34" x14ac:dyDescent="0.25">
      <c r="AH387" s="44"/>
    </row>
    <row r="388" spans="34:34" x14ac:dyDescent="0.25">
      <c r="AH388" s="44"/>
    </row>
    <row r="389" spans="34:34" x14ac:dyDescent="0.25">
      <c r="AH389" s="44"/>
    </row>
    <row r="390" spans="34:34" x14ac:dyDescent="0.25">
      <c r="AH390" s="44"/>
    </row>
    <row r="391" spans="34:34" x14ac:dyDescent="0.25">
      <c r="AH391" s="44"/>
    </row>
    <row r="392" spans="34:34" x14ac:dyDescent="0.25">
      <c r="AH392" s="44"/>
    </row>
    <row r="393" spans="34:34" x14ac:dyDescent="0.25">
      <c r="AH393" s="44"/>
    </row>
    <row r="394" spans="34:34" x14ac:dyDescent="0.25">
      <c r="AH394" s="44"/>
    </row>
    <row r="395" spans="34:34" x14ac:dyDescent="0.25">
      <c r="AH395" s="44"/>
    </row>
    <row r="396" spans="34:34" x14ac:dyDescent="0.25">
      <c r="AH396" s="44"/>
    </row>
    <row r="397" spans="34:34" x14ac:dyDescent="0.25">
      <c r="AH397" s="44"/>
    </row>
    <row r="398" spans="34:34" x14ac:dyDescent="0.25">
      <c r="AH398" s="44"/>
    </row>
    <row r="399" spans="34:34" x14ac:dyDescent="0.25">
      <c r="AH399" s="44"/>
    </row>
    <row r="400" spans="34:34" x14ac:dyDescent="0.25">
      <c r="AH400" s="44"/>
    </row>
    <row r="401" spans="34:34" x14ac:dyDescent="0.25">
      <c r="AH401" s="44"/>
    </row>
    <row r="402" spans="34:34" x14ac:dyDescent="0.25">
      <c r="AH402" s="44"/>
    </row>
    <row r="403" spans="34:34" x14ac:dyDescent="0.25">
      <c r="AH403" s="44"/>
    </row>
    <row r="404" spans="34:34" x14ac:dyDescent="0.25">
      <c r="AH404" s="44"/>
    </row>
    <row r="405" spans="34:34" x14ac:dyDescent="0.25">
      <c r="AH405" s="44"/>
    </row>
    <row r="406" spans="34:34" x14ac:dyDescent="0.25">
      <c r="AH406" s="44"/>
    </row>
    <row r="407" spans="34:34" x14ac:dyDescent="0.25">
      <c r="AH407" s="44"/>
    </row>
    <row r="408" spans="34:34" x14ac:dyDescent="0.25">
      <c r="AH408" s="44"/>
    </row>
    <row r="409" spans="34:34" x14ac:dyDescent="0.25">
      <c r="AH409" s="44"/>
    </row>
    <row r="410" spans="34:34" x14ac:dyDescent="0.25">
      <c r="AH410" s="44"/>
    </row>
    <row r="411" spans="34:34" x14ac:dyDescent="0.25">
      <c r="AH411" s="44"/>
    </row>
    <row r="412" spans="34:34" x14ac:dyDescent="0.25">
      <c r="AH412" s="44"/>
    </row>
    <row r="413" spans="34:34" x14ac:dyDescent="0.25">
      <c r="AH413" s="44"/>
    </row>
    <row r="414" spans="34:34" x14ac:dyDescent="0.25">
      <c r="AH414" s="44"/>
    </row>
    <row r="415" spans="34:34" x14ac:dyDescent="0.25">
      <c r="AH415" s="44"/>
    </row>
    <row r="416" spans="34:34" x14ac:dyDescent="0.25">
      <c r="AH416" s="44"/>
    </row>
    <row r="417" spans="34:34" x14ac:dyDescent="0.25">
      <c r="AH417" s="44"/>
    </row>
    <row r="418" spans="34:34" x14ac:dyDescent="0.25">
      <c r="AH418" s="44"/>
    </row>
    <row r="419" spans="34:34" x14ac:dyDescent="0.25">
      <c r="AH419" s="44"/>
    </row>
    <row r="420" spans="34:34" x14ac:dyDescent="0.25">
      <c r="AH420" s="44"/>
    </row>
    <row r="421" spans="34:34" x14ac:dyDescent="0.25">
      <c r="AH421" s="44"/>
    </row>
    <row r="422" spans="34:34" x14ac:dyDescent="0.25">
      <c r="AH422" s="44"/>
    </row>
    <row r="423" spans="34:34" x14ac:dyDescent="0.25">
      <c r="AH423" s="44"/>
    </row>
    <row r="424" spans="34:34" x14ac:dyDescent="0.25">
      <c r="AH424" s="44"/>
    </row>
    <row r="425" spans="34:34" x14ac:dyDescent="0.25">
      <c r="AH425" s="44"/>
    </row>
    <row r="426" spans="34:34" x14ac:dyDescent="0.25">
      <c r="AH426" s="44"/>
    </row>
    <row r="427" spans="34:34" x14ac:dyDescent="0.25">
      <c r="AH427" s="44"/>
    </row>
    <row r="428" spans="34:34" x14ac:dyDescent="0.25">
      <c r="AH428" s="44"/>
    </row>
    <row r="429" spans="34:34" x14ac:dyDescent="0.25">
      <c r="AH429" s="44"/>
    </row>
    <row r="430" spans="34:34" x14ac:dyDescent="0.25">
      <c r="AH430" s="44"/>
    </row>
    <row r="431" spans="34:34" x14ac:dyDescent="0.25">
      <c r="AH431" s="44"/>
    </row>
    <row r="432" spans="34:34" x14ac:dyDescent="0.25">
      <c r="AH432" s="44"/>
    </row>
    <row r="433" spans="34:34" x14ac:dyDescent="0.25">
      <c r="AH433" s="44"/>
    </row>
    <row r="434" spans="34:34" x14ac:dyDescent="0.25">
      <c r="AH434" s="44"/>
    </row>
    <row r="435" spans="34:34" x14ac:dyDescent="0.25">
      <c r="AH435" s="44"/>
    </row>
    <row r="436" spans="34:34" x14ac:dyDescent="0.25">
      <c r="AH436" s="44"/>
    </row>
    <row r="437" spans="34:34" x14ac:dyDescent="0.25">
      <c r="AH437" s="44"/>
    </row>
    <row r="438" spans="34:34" x14ac:dyDescent="0.25">
      <c r="AH438" s="44"/>
    </row>
    <row r="439" spans="34:34" x14ac:dyDescent="0.25">
      <c r="AH439" s="44"/>
    </row>
    <row r="440" spans="34:34" x14ac:dyDescent="0.25">
      <c r="AH440" s="44"/>
    </row>
    <row r="441" spans="34:34" x14ac:dyDescent="0.25">
      <c r="AH441" s="44"/>
    </row>
    <row r="442" spans="34:34" x14ac:dyDescent="0.25">
      <c r="AH442" s="44"/>
    </row>
    <row r="443" spans="34:34" x14ac:dyDescent="0.25">
      <c r="AH443" s="44"/>
    </row>
    <row r="444" spans="34:34" x14ac:dyDescent="0.25">
      <c r="AH444" s="44"/>
    </row>
    <row r="445" spans="34:34" x14ac:dyDescent="0.25">
      <c r="AH445" s="44"/>
    </row>
    <row r="446" spans="34:34" x14ac:dyDescent="0.25">
      <c r="AH446" s="44"/>
    </row>
    <row r="447" spans="34:34" x14ac:dyDescent="0.25">
      <c r="AH447" s="44"/>
    </row>
    <row r="448" spans="34:34" x14ac:dyDescent="0.25">
      <c r="AH448" s="44"/>
    </row>
    <row r="449" spans="34:34" x14ac:dyDescent="0.25">
      <c r="AH449" s="44"/>
    </row>
    <row r="450" spans="34:34" x14ac:dyDescent="0.25">
      <c r="AH450" s="44"/>
    </row>
    <row r="451" spans="34:34" x14ac:dyDescent="0.25">
      <c r="AH451" s="44"/>
    </row>
    <row r="452" spans="34:34" x14ac:dyDescent="0.25">
      <c r="AH452" s="44"/>
    </row>
    <row r="453" spans="34:34" x14ac:dyDescent="0.25">
      <c r="AH453" s="44"/>
    </row>
    <row r="454" spans="34:34" x14ac:dyDescent="0.25">
      <c r="AH454" s="44"/>
    </row>
    <row r="455" spans="34:34" x14ac:dyDescent="0.25">
      <c r="AH455" s="44"/>
    </row>
    <row r="456" spans="34:34" x14ac:dyDescent="0.25">
      <c r="AH456" s="44"/>
    </row>
    <row r="457" spans="34:34" x14ac:dyDescent="0.25">
      <c r="AH457" s="44"/>
    </row>
    <row r="458" spans="34:34" x14ac:dyDescent="0.25">
      <c r="AH458" s="44"/>
    </row>
    <row r="459" spans="34:34" x14ac:dyDescent="0.25">
      <c r="AH459" s="44"/>
    </row>
    <row r="460" spans="34:34" x14ac:dyDescent="0.25">
      <c r="AH460" s="44"/>
    </row>
    <row r="461" spans="34:34" x14ac:dyDescent="0.25">
      <c r="AH461" s="44"/>
    </row>
    <row r="462" spans="34:34" x14ac:dyDescent="0.25">
      <c r="AH462" s="44"/>
    </row>
    <row r="463" spans="34:34" x14ac:dyDescent="0.25">
      <c r="AH463" s="44"/>
    </row>
    <row r="464" spans="34:34" x14ac:dyDescent="0.25">
      <c r="AH464" s="44"/>
    </row>
    <row r="465" spans="34:34" x14ac:dyDescent="0.25">
      <c r="AH465" s="44"/>
    </row>
    <row r="466" spans="34:34" x14ac:dyDescent="0.25">
      <c r="AH466" s="44"/>
    </row>
    <row r="467" spans="34:34" x14ac:dyDescent="0.25">
      <c r="AH467" s="44"/>
    </row>
    <row r="468" spans="34:34" x14ac:dyDescent="0.25">
      <c r="AH468" s="44"/>
    </row>
    <row r="469" spans="34:34" x14ac:dyDescent="0.25">
      <c r="AH469" s="44"/>
    </row>
    <row r="470" spans="34:34" x14ac:dyDescent="0.25">
      <c r="AH470" s="44"/>
    </row>
    <row r="471" spans="34:34" x14ac:dyDescent="0.25">
      <c r="AH471" s="44"/>
    </row>
    <row r="472" spans="34:34" x14ac:dyDescent="0.25">
      <c r="AH472" s="44"/>
    </row>
    <row r="473" spans="34:34" x14ac:dyDescent="0.25">
      <c r="AH473" s="44"/>
    </row>
    <row r="474" spans="34:34" x14ac:dyDescent="0.25">
      <c r="AH474" s="44"/>
    </row>
    <row r="475" spans="34:34" x14ac:dyDescent="0.25">
      <c r="AH475" s="44"/>
    </row>
    <row r="476" spans="34:34" x14ac:dyDescent="0.25">
      <c r="AH476" s="44"/>
    </row>
    <row r="477" spans="34:34" x14ac:dyDescent="0.25">
      <c r="AH477" s="44"/>
    </row>
    <row r="478" spans="34:34" x14ac:dyDescent="0.25">
      <c r="AH478" s="44"/>
    </row>
    <row r="479" spans="34:34" x14ac:dyDescent="0.25">
      <c r="AH479" s="44"/>
    </row>
    <row r="480" spans="34:34" x14ac:dyDescent="0.25">
      <c r="AH480" s="44"/>
    </row>
    <row r="481" spans="34:34" x14ac:dyDescent="0.25">
      <c r="AH481" s="44"/>
    </row>
    <row r="482" spans="34:34" x14ac:dyDescent="0.25">
      <c r="AH482" s="44"/>
    </row>
    <row r="483" spans="34:34" x14ac:dyDescent="0.25">
      <c r="AH483" s="44"/>
    </row>
    <row r="484" spans="34:34" x14ac:dyDescent="0.25">
      <c r="AH484" s="44"/>
    </row>
    <row r="485" spans="34:34" x14ac:dyDescent="0.25">
      <c r="AH485" s="44"/>
    </row>
    <row r="486" spans="34:34" x14ac:dyDescent="0.25">
      <c r="AH486" s="44"/>
    </row>
    <row r="487" spans="34:34" x14ac:dyDescent="0.25">
      <c r="AH487" s="44"/>
    </row>
    <row r="488" spans="34:34" x14ac:dyDescent="0.25">
      <c r="AH488" s="44"/>
    </row>
    <row r="489" spans="34:34" x14ac:dyDescent="0.25">
      <c r="AH489" s="44"/>
    </row>
    <row r="490" spans="34:34" x14ac:dyDescent="0.25">
      <c r="AH490" s="44"/>
    </row>
    <row r="491" spans="34:34" x14ac:dyDescent="0.25">
      <c r="AH491" s="44"/>
    </row>
    <row r="492" spans="34:34" x14ac:dyDescent="0.25">
      <c r="AH492" s="44"/>
    </row>
    <row r="493" spans="34:34" x14ac:dyDescent="0.25">
      <c r="AH493" s="44"/>
    </row>
    <row r="494" spans="34:34" x14ac:dyDescent="0.25">
      <c r="AH494" s="44"/>
    </row>
    <row r="495" spans="34:34" x14ac:dyDescent="0.25">
      <c r="AH495" s="44"/>
    </row>
    <row r="496" spans="34:34" x14ac:dyDescent="0.25">
      <c r="AH496" s="44"/>
    </row>
    <row r="497" spans="34:34" x14ac:dyDescent="0.25">
      <c r="AH497" s="44"/>
    </row>
    <row r="498" spans="34:34" x14ac:dyDescent="0.25">
      <c r="AH498" s="44"/>
    </row>
    <row r="499" spans="34:34" x14ac:dyDescent="0.25">
      <c r="AH499" s="44"/>
    </row>
    <row r="500" spans="34:34" x14ac:dyDescent="0.25">
      <c r="AH500" s="44"/>
    </row>
    <row r="501" spans="34:34" x14ac:dyDescent="0.25">
      <c r="AH501" s="44"/>
    </row>
    <row r="502" spans="34:34" x14ac:dyDescent="0.25">
      <c r="AH502" s="44"/>
    </row>
    <row r="503" spans="34:34" x14ac:dyDescent="0.25">
      <c r="AH503" s="44"/>
    </row>
    <row r="504" spans="34:34" x14ac:dyDescent="0.25">
      <c r="AH504" s="44"/>
    </row>
    <row r="505" spans="34:34" x14ac:dyDescent="0.25">
      <c r="AH505" s="44"/>
    </row>
    <row r="506" spans="34:34" x14ac:dyDescent="0.25">
      <c r="AH506" s="44"/>
    </row>
    <row r="507" spans="34:34" x14ac:dyDescent="0.25">
      <c r="AH507" s="44"/>
    </row>
    <row r="508" spans="34:34" x14ac:dyDescent="0.25">
      <c r="AH508" s="44"/>
    </row>
    <row r="509" spans="34:34" x14ac:dyDescent="0.25">
      <c r="AH509" s="44"/>
    </row>
    <row r="510" spans="34:34" x14ac:dyDescent="0.25">
      <c r="AH510" s="44"/>
    </row>
    <row r="511" spans="34:34" x14ac:dyDescent="0.25">
      <c r="AH511" s="44"/>
    </row>
    <row r="512" spans="34:34" x14ac:dyDescent="0.25">
      <c r="AH512" s="44"/>
    </row>
    <row r="513" spans="34:34" x14ac:dyDescent="0.25">
      <c r="AH513" s="44"/>
    </row>
    <row r="514" spans="34:34" x14ac:dyDescent="0.25">
      <c r="AH514" s="44"/>
    </row>
    <row r="515" spans="34:34" x14ac:dyDescent="0.25">
      <c r="AH515" s="44"/>
    </row>
    <row r="516" spans="34:34" x14ac:dyDescent="0.25">
      <c r="AH516" s="44"/>
    </row>
    <row r="517" spans="34:34" x14ac:dyDescent="0.25">
      <c r="AH517" s="44"/>
    </row>
    <row r="518" spans="34:34" x14ac:dyDescent="0.25">
      <c r="AH518" s="44"/>
    </row>
    <row r="519" spans="34:34" x14ac:dyDescent="0.25">
      <c r="AH519" s="44"/>
    </row>
    <row r="520" spans="34:34" x14ac:dyDescent="0.25">
      <c r="AH520" s="44"/>
    </row>
    <row r="521" spans="34:34" x14ac:dyDescent="0.25">
      <c r="AH521" s="44"/>
    </row>
    <row r="522" spans="34:34" x14ac:dyDescent="0.25">
      <c r="AH522" s="44"/>
    </row>
    <row r="523" spans="34:34" x14ac:dyDescent="0.25">
      <c r="AH523" s="44"/>
    </row>
    <row r="524" spans="34:34" x14ac:dyDescent="0.25">
      <c r="AH524" s="44"/>
    </row>
    <row r="525" spans="34:34" x14ac:dyDescent="0.25">
      <c r="AH525" s="44"/>
    </row>
    <row r="526" spans="34:34" x14ac:dyDescent="0.25">
      <c r="AH526" s="44"/>
    </row>
    <row r="527" spans="34:34" x14ac:dyDescent="0.25">
      <c r="AH527" s="44"/>
    </row>
    <row r="528" spans="34:34" x14ac:dyDescent="0.25">
      <c r="AH528" s="44"/>
    </row>
    <row r="529" spans="34:34" x14ac:dyDescent="0.25">
      <c r="AH529" s="44"/>
    </row>
    <row r="530" spans="34:34" x14ac:dyDescent="0.25">
      <c r="AH530" s="44"/>
    </row>
    <row r="531" spans="34:34" x14ac:dyDescent="0.25">
      <c r="AH531" s="44"/>
    </row>
    <row r="532" spans="34:34" x14ac:dyDescent="0.25">
      <c r="AH532" s="44"/>
    </row>
    <row r="533" spans="34:34" x14ac:dyDescent="0.25">
      <c r="AH533" s="44"/>
    </row>
    <row r="534" spans="34:34" x14ac:dyDescent="0.25">
      <c r="AH534" s="44"/>
    </row>
    <row r="535" spans="34:34" x14ac:dyDescent="0.25">
      <c r="AH535" s="44"/>
    </row>
    <row r="536" spans="34:34" x14ac:dyDescent="0.25">
      <c r="AH536" s="44"/>
    </row>
    <row r="537" spans="34:34" x14ac:dyDescent="0.25">
      <c r="AH537" s="44"/>
    </row>
    <row r="538" spans="34:34" x14ac:dyDescent="0.25">
      <c r="AH538" s="44"/>
    </row>
    <row r="539" spans="34:34" x14ac:dyDescent="0.25">
      <c r="AH539" s="44"/>
    </row>
    <row r="540" spans="34:34" x14ac:dyDescent="0.25">
      <c r="AH540" s="44"/>
    </row>
    <row r="541" spans="34:34" x14ac:dyDescent="0.25">
      <c r="AH541" s="44"/>
    </row>
    <row r="542" spans="34:34" x14ac:dyDescent="0.25">
      <c r="AH542" s="44"/>
    </row>
    <row r="543" spans="34:34" x14ac:dyDescent="0.25">
      <c r="AH543" s="44"/>
    </row>
    <row r="544" spans="34:34" x14ac:dyDescent="0.25">
      <c r="AH544" s="44"/>
    </row>
    <row r="545" spans="34:34" x14ac:dyDescent="0.25">
      <c r="AH545" s="44"/>
    </row>
    <row r="546" spans="34:34" x14ac:dyDescent="0.25">
      <c r="AH546" s="44"/>
    </row>
    <row r="547" spans="34:34" x14ac:dyDescent="0.25">
      <c r="AH547" s="44"/>
    </row>
    <row r="548" spans="34:34" x14ac:dyDescent="0.25">
      <c r="AH548" s="44"/>
    </row>
    <row r="549" spans="34:34" x14ac:dyDescent="0.25">
      <c r="AH549" s="44"/>
    </row>
    <row r="550" spans="34:34" x14ac:dyDescent="0.25">
      <c r="AH550" s="44"/>
    </row>
    <row r="551" spans="34:34" x14ac:dyDescent="0.25">
      <c r="AH551" s="44"/>
    </row>
    <row r="552" spans="34:34" x14ac:dyDescent="0.25">
      <c r="AH552" s="44"/>
    </row>
    <row r="553" spans="34:34" x14ac:dyDescent="0.25">
      <c r="AH553" s="44"/>
    </row>
    <row r="554" spans="34:34" x14ac:dyDescent="0.25">
      <c r="AH554" s="44"/>
    </row>
    <row r="555" spans="34:34" x14ac:dyDescent="0.25">
      <c r="AH555" s="44"/>
    </row>
    <row r="556" spans="34:34" x14ac:dyDescent="0.25">
      <c r="AH556" s="44"/>
    </row>
    <row r="557" spans="34:34" x14ac:dyDescent="0.25">
      <c r="AH557" s="44"/>
    </row>
    <row r="558" spans="34:34" x14ac:dyDescent="0.25">
      <c r="AH558" s="44"/>
    </row>
    <row r="559" spans="34:34" x14ac:dyDescent="0.25">
      <c r="AH559" s="44"/>
    </row>
    <row r="560" spans="34:34" x14ac:dyDescent="0.25">
      <c r="AH560" s="44"/>
    </row>
    <row r="561" spans="34:34" x14ac:dyDescent="0.25">
      <c r="AH561" s="44"/>
    </row>
    <row r="562" spans="34:34" x14ac:dyDescent="0.25">
      <c r="AH562" s="44"/>
    </row>
    <row r="563" spans="34:34" x14ac:dyDescent="0.25">
      <c r="AH563" s="44"/>
    </row>
    <row r="564" spans="34:34" x14ac:dyDescent="0.25">
      <c r="AH564" s="44"/>
    </row>
    <row r="565" spans="34:34" x14ac:dyDescent="0.25">
      <c r="AH565" s="44"/>
    </row>
    <row r="566" spans="34:34" x14ac:dyDescent="0.25">
      <c r="AH566" s="44"/>
    </row>
    <row r="567" spans="34:34" x14ac:dyDescent="0.25">
      <c r="AH567" s="44"/>
    </row>
    <row r="568" spans="34:34" x14ac:dyDescent="0.25">
      <c r="AH568" s="44"/>
    </row>
    <row r="569" spans="34:34" x14ac:dyDescent="0.25">
      <c r="AH569" s="44"/>
    </row>
    <row r="570" spans="34:34" x14ac:dyDescent="0.25">
      <c r="AH570" s="44"/>
    </row>
    <row r="571" spans="34:34" x14ac:dyDescent="0.25">
      <c r="AH571" s="44"/>
    </row>
    <row r="572" spans="34:34" x14ac:dyDescent="0.25">
      <c r="AH572" s="44"/>
    </row>
    <row r="573" spans="34:34" x14ac:dyDescent="0.25">
      <c r="AH573" s="44"/>
    </row>
    <row r="574" spans="34:34" x14ac:dyDescent="0.25">
      <c r="AH574" s="44"/>
    </row>
    <row r="575" spans="34:34" x14ac:dyDescent="0.25">
      <c r="AH575" s="44"/>
    </row>
    <row r="576" spans="34:34" x14ac:dyDescent="0.25">
      <c r="AH576" s="44"/>
    </row>
    <row r="577" spans="34:34" x14ac:dyDescent="0.25">
      <c r="AH577" s="44"/>
    </row>
    <row r="578" spans="34:34" x14ac:dyDescent="0.25">
      <c r="AH578" s="44"/>
    </row>
    <row r="579" spans="34:34" x14ac:dyDescent="0.25">
      <c r="AH579" s="44"/>
    </row>
    <row r="580" spans="34:34" x14ac:dyDescent="0.25">
      <c r="AH580" s="44"/>
    </row>
    <row r="581" spans="34:34" x14ac:dyDescent="0.25">
      <c r="AH581" s="44"/>
    </row>
    <row r="582" spans="34:34" x14ac:dyDescent="0.25">
      <c r="AH582" s="44"/>
    </row>
    <row r="583" spans="34:34" x14ac:dyDescent="0.25">
      <c r="AH583" s="44"/>
    </row>
    <row r="584" spans="34:34" x14ac:dyDescent="0.25">
      <c r="AH584" s="44"/>
    </row>
    <row r="585" spans="34:34" x14ac:dyDescent="0.25">
      <c r="AH585" s="44"/>
    </row>
    <row r="586" spans="34:34" x14ac:dyDescent="0.25">
      <c r="AH586" s="44"/>
    </row>
    <row r="587" spans="34:34" x14ac:dyDescent="0.25">
      <c r="AH587" s="44"/>
    </row>
    <row r="588" spans="34:34" x14ac:dyDescent="0.25">
      <c r="AH588" s="44"/>
    </row>
    <row r="589" spans="34:34" x14ac:dyDescent="0.25">
      <c r="AH589" s="44"/>
    </row>
    <row r="590" spans="34:34" x14ac:dyDescent="0.25">
      <c r="AH590" s="44"/>
    </row>
    <row r="591" spans="34:34" x14ac:dyDescent="0.25">
      <c r="AH591" s="44"/>
    </row>
    <row r="592" spans="34:34" x14ac:dyDescent="0.25">
      <c r="AH592" s="44"/>
    </row>
    <row r="593" spans="34:34" x14ac:dyDescent="0.25">
      <c r="AH593" s="44"/>
    </row>
    <row r="594" spans="34:34" x14ac:dyDescent="0.25">
      <c r="AH594" s="44"/>
    </row>
    <row r="595" spans="34:34" x14ac:dyDescent="0.25">
      <c r="AH595" s="44"/>
    </row>
    <row r="596" spans="34:34" x14ac:dyDescent="0.25">
      <c r="AH596" s="44"/>
    </row>
    <row r="597" spans="34:34" x14ac:dyDescent="0.25">
      <c r="AH597" s="44"/>
    </row>
    <row r="598" spans="34:34" x14ac:dyDescent="0.25">
      <c r="AH598" s="44"/>
    </row>
    <row r="599" spans="34:34" x14ac:dyDescent="0.25">
      <c r="AH599" s="44"/>
    </row>
    <row r="600" spans="34:34" x14ac:dyDescent="0.25">
      <c r="AH600" s="44"/>
    </row>
    <row r="601" spans="34:34" x14ac:dyDescent="0.25">
      <c r="AH601" s="44"/>
    </row>
    <row r="602" spans="34:34" x14ac:dyDescent="0.25">
      <c r="AH602" s="44"/>
    </row>
    <row r="603" spans="34:34" x14ac:dyDescent="0.25">
      <c r="AH603" s="44"/>
    </row>
    <row r="604" spans="34:34" x14ac:dyDescent="0.25">
      <c r="AH604" s="44"/>
    </row>
    <row r="605" spans="34:34" x14ac:dyDescent="0.25">
      <c r="AH605" s="44"/>
    </row>
    <row r="606" spans="34:34" x14ac:dyDescent="0.25">
      <c r="AH606" s="44"/>
    </row>
    <row r="607" spans="34:34" x14ac:dyDescent="0.25">
      <c r="AH607" s="44"/>
    </row>
    <row r="608" spans="34:34" x14ac:dyDescent="0.25">
      <c r="AH608" s="44"/>
    </row>
    <row r="609" spans="34:34" x14ac:dyDescent="0.25">
      <c r="AH609" s="44"/>
    </row>
    <row r="610" spans="34:34" x14ac:dyDescent="0.25">
      <c r="AH610" s="44"/>
    </row>
    <row r="611" spans="34:34" x14ac:dyDescent="0.25">
      <c r="AH611" s="44"/>
    </row>
    <row r="612" spans="34:34" x14ac:dyDescent="0.25">
      <c r="AH612" s="44"/>
    </row>
    <row r="613" spans="34:34" x14ac:dyDescent="0.25">
      <c r="AH613" s="44"/>
    </row>
    <row r="614" spans="34:34" x14ac:dyDescent="0.25">
      <c r="AH614" s="44"/>
    </row>
    <row r="615" spans="34:34" x14ac:dyDescent="0.25">
      <c r="AH615" s="44"/>
    </row>
    <row r="616" spans="34:34" x14ac:dyDescent="0.25">
      <c r="AH616" s="44"/>
    </row>
    <row r="617" spans="34:34" x14ac:dyDescent="0.25">
      <c r="AH617" s="44"/>
    </row>
    <row r="618" spans="34:34" x14ac:dyDescent="0.25">
      <c r="AH618" s="44"/>
    </row>
    <row r="619" spans="34:34" x14ac:dyDescent="0.25">
      <c r="AH619" s="44"/>
    </row>
    <row r="620" spans="34:34" x14ac:dyDescent="0.25">
      <c r="AH620" s="44"/>
    </row>
    <row r="621" spans="34:34" x14ac:dyDescent="0.25">
      <c r="AH621" s="44"/>
    </row>
    <row r="622" spans="34:34" x14ac:dyDescent="0.25">
      <c r="AH622" s="44"/>
    </row>
    <row r="623" spans="34:34" x14ac:dyDescent="0.25">
      <c r="AH623" s="44"/>
    </row>
    <row r="624" spans="34:34" x14ac:dyDescent="0.25">
      <c r="AH624" s="44"/>
    </row>
    <row r="625" spans="34:34" x14ac:dyDescent="0.25">
      <c r="AH625" s="44"/>
    </row>
    <row r="626" spans="34:34" x14ac:dyDescent="0.25">
      <c r="AH626" s="44"/>
    </row>
    <row r="627" spans="34:34" x14ac:dyDescent="0.25">
      <c r="AH627" s="44"/>
    </row>
    <row r="628" spans="34:34" x14ac:dyDescent="0.25">
      <c r="AH628" s="44"/>
    </row>
    <row r="629" spans="34:34" x14ac:dyDescent="0.25">
      <c r="AH629" s="44"/>
    </row>
    <row r="630" spans="34:34" x14ac:dyDescent="0.25">
      <c r="AH630" s="44"/>
    </row>
    <row r="631" spans="34:34" x14ac:dyDescent="0.25">
      <c r="AH631" s="44"/>
    </row>
    <row r="632" spans="34:34" x14ac:dyDescent="0.25">
      <c r="AH632" s="44"/>
    </row>
    <row r="633" spans="34:34" x14ac:dyDescent="0.25">
      <c r="AH633" s="44"/>
    </row>
    <row r="634" spans="34:34" x14ac:dyDescent="0.25">
      <c r="AH634" s="44"/>
    </row>
    <row r="635" spans="34:34" x14ac:dyDescent="0.25">
      <c r="AH635" s="44"/>
    </row>
    <row r="636" spans="34:34" x14ac:dyDescent="0.25">
      <c r="AH636" s="44"/>
    </row>
    <row r="637" spans="34:34" x14ac:dyDescent="0.25">
      <c r="AH637" s="44"/>
    </row>
    <row r="638" spans="34:34" x14ac:dyDescent="0.25">
      <c r="AH638" s="44"/>
    </row>
    <row r="639" spans="34:34" x14ac:dyDescent="0.25">
      <c r="AH639" s="44"/>
    </row>
    <row r="640" spans="34:34" x14ac:dyDescent="0.25">
      <c r="AH640" s="44"/>
    </row>
    <row r="641" spans="34:34" x14ac:dyDescent="0.25">
      <c r="AH641" s="44"/>
    </row>
    <row r="642" spans="34:34" x14ac:dyDescent="0.25">
      <c r="AH642" s="44"/>
    </row>
    <row r="643" spans="34:34" x14ac:dyDescent="0.25">
      <c r="AH643" s="44"/>
    </row>
    <row r="644" spans="34:34" x14ac:dyDescent="0.25">
      <c r="AH644" s="44"/>
    </row>
    <row r="645" spans="34:34" x14ac:dyDescent="0.25">
      <c r="AH645" s="44"/>
    </row>
    <row r="646" spans="34:34" x14ac:dyDescent="0.25">
      <c r="AH646" s="44"/>
    </row>
    <row r="647" spans="34:34" x14ac:dyDescent="0.25">
      <c r="AH647" s="44"/>
    </row>
    <row r="648" spans="34:34" x14ac:dyDescent="0.25">
      <c r="AH648" s="44"/>
    </row>
    <row r="649" spans="34:34" x14ac:dyDescent="0.25">
      <c r="AH649" s="44"/>
    </row>
    <row r="650" spans="34:34" x14ac:dyDescent="0.25">
      <c r="AH650" s="44"/>
    </row>
    <row r="651" spans="34:34" x14ac:dyDescent="0.25">
      <c r="AH651" s="44"/>
    </row>
    <row r="652" spans="34:34" x14ac:dyDescent="0.25">
      <c r="AH652" s="44"/>
    </row>
    <row r="653" spans="34:34" x14ac:dyDescent="0.25">
      <c r="AH653" s="44"/>
    </row>
    <row r="654" spans="34:34" x14ac:dyDescent="0.25">
      <c r="AH654" s="44"/>
    </row>
    <row r="655" spans="34:34" x14ac:dyDescent="0.25">
      <c r="AH655" s="44"/>
    </row>
    <row r="656" spans="34:34" x14ac:dyDescent="0.25">
      <c r="AH656" s="44"/>
    </row>
    <row r="657" spans="34:34" x14ac:dyDescent="0.25">
      <c r="AH657" s="44"/>
    </row>
    <row r="658" spans="34:34" x14ac:dyDescent="0.25">
      <c r="AH658" s="44"/>
    </row>
    <row r="659" spans="34:34" x14ac:dyDescent="0.25">
      <c r="AH659" s="44"/>
    </row>
    <row r="660" spans="34:34" x14ac:dyDescent="0.25">
      <c r="AH660" s="44"/>
    </row>
    <row r="661" spans="34:34" x14ac:dyDescent="0.25">
      <c r="AH661" s="44"/>
    </row>
    <row r="662" spans="34:34" x14ac:dyDescent="0.25">
      <c r="AH662" s="44"/>
    </row>
    <row r="663" spans="34:34" x14ac:dyDescent="0.25">
      <c r="AH663" s="44"/>
    </row>
    <row r="664" spans="34:34" x14ac:dyDescent="0.25">
      <c r="AH664" s="44"/>
    </row>
    <row r="665" spans="34:34" x14ac:dyDescent="0.25">
      <c r="AH665" s="44"/>
    </row>
    <row r="666" spans="34:34" x14ac:dyDescent="0.25">
      <c r="AH666" s="44"/>
    </row>
    <row r="667" spans="34:34" x14ac:dyDescent="0.25">
      <c r="AH667" s="44"/>
    </row>
    <row r="668" spans="34:34" x14ac:dyDescent="0.25">
      <c r="AH668" s="44"/>
    </row>
    <row r="669" spans="34:34" x14ac:dyDescent="0.25">
      <c r="AH669" s="44"/>
    </row>
    <row r="670" spans="34:34" x14ac:dyDescent="0.25">
      <c r="AH670" s="44"/>
    </row>
    <row r="671" spans="34:34" x14ac:dyDescent="0.25">
      <c r="AH671" s="44"/>
    </row>
    <row r="672" spans="34:34" x14ac:dyDescent="0.25">
      <c r="AH672" s="44"/>
    </row>
    <row r="673" spans="34:34" x14ac:dyDescent="0.25">
      <c r="AH673" s="44"/>
    </row>
    <row r="674" spans="34:34" x14ac:dyDescent="0.25">
      <c r="AH674" s="44"/>
    </row>
    <row r="675" spans="34:34" x14ac:dyDescent="0.25">
      <c r="AH675" s="44"/>
    </row>
    <row r="676" spans="34:34" x14ac:dyDescent="0.25">
      <c r="AH676" s="44"/>
    </row>
    <row r="677" spans="34:34" x14ac:dyDescent="0.25">
      <c r="AH677" s="44"/>
    </row>
    <row r="678" spans="34:34" x14ac:dyDescent="0.25">
      <c r="AH678" s="44"/>
    </row>
    <row r="679" spans="34:34" x14ac:dyDescent="0.25">
      <c r="AH679" s="44"/>
    </row>
    <row r="680" spans="34:34" x14ac:dyDescent="0.25">
      <c r="AH680" s="44"/>
    </row>
    <row r="681" spans="34:34" x14ac:dyDescent="0.25">
      <c r="AH681" s="44"/>
    </row>
    <row r="682" spans="34:34" x14ac:dyDescent="0.25">
      <c r="AH682" s="44"/>
    </row>
    <row r="683" spans="34:34" x14ac:dyDescent="0.25">
      <c r="AH683" s="44"/>
    </row>
    <row r="684" spans="34:34" x14ac:dyDescent="0.25">
      <c r="AH684" s="44"/>
    </row>
    <row r="685" spans="34:34" x14ac:dyDescent="0.25">
      <c r="AH685" s="44"/>
    </row>
    <row r="686" spans="34:34" x14ac:dyDescent="0.25">
      <c r="AH686" s="44"/>
    </row>
    <row r="687" spans="34:34" x14ac:dyDescent="0.25">
      <c r="AH687" s="44"/>
    </row>
    <row r="688" spans="34:34" x14ac:dyDescent="0.25">
      <c r="AH688" s="44"/>
    </row>
    <row r="689" spans="34:34" x14ac:dyDescent="0.25">
      <c r="AH689" s="44"/>
    </row>
    <row r="690" spans="34:34" x14ac:dyDescent="0.25">
      <c r="AH690" s="44"/>
    </row>
    <row r="691" spans="34:34" x14ac:dyDescent="0.25">
      <c r="AH691" s="44"/>
    </row>
    <row r="692" spans="34:34" x14ac:dyDescent="0.25">
      <c r="AH692" s="44"/>
    </row>
    <row r="693" spans="34:34" x14ac:dyDescent="0.25">
      <c r="AH693" s="44"/>
    </row>
    <row r="694" spans="34:34" x14ac:dyDescent="0.25">
      <c r="AH694" s="44"/>
    </row>
    <row r="695" spans="34:34" x14ac:dyDescent="0.25">
      <c r="AH695" s="44"/>
    </row>
    <row r="696" spans="34:34" x14ac:dyDescent="0.25">
      <c r="AH696" s="44"/>
    </row>
    <row r="697" spans="34:34" x14ac:dyDescent="0.25">
      <c r="AH697" s="44"/>
    </row>
    <row r="698" spans="34:34" x14ac:dyDescent="0.25">
      <c r="AH698" s="44"/>
    </row>
    <row r="699" spans="34:34" x14ac:dyDescent="0.25">
      <c r="AH699" s="44"/>
    </row>
    <row r="700" spans="34:34" x14ac:dyDescent="0.25">
      <c r="AH700" s="44"/>
    </row>
    <row r="701" spans="34:34" x14ac:dyDescent="0.25">
      <c r="AH701" s="44"/>
    </row>
    <row r="702" spans="34:34" x14ac:dyDescent="0.25">
      <c r="AH702" s="44"/>
    </row>
    <row r="703" spans="34:34" x14ac:dyDescent="0.25">
      <c r="AH703" s="44"/>
    </row>
    <row r="704" spans="34:34" x14ac:dyDescent="0.25">
      <c r="AH704" s="44"/>
    </row>
    <row r="705" spans="34:34" x14ac:dyDescent="0.25">
      <c r="AH705" s="44"/>
    </row>
    <row r="706" spans="34:34" x14ac:dyDescent="0.25">
      <c r="AH706" s="44"/>
    </row>
    <row r="707" spans="34:34" x14ac:dyDescent="0.25">
      <c r="AH707" s="44"/>
    </row>
    <row r="708" spans="34:34" x14ac:dyDescent="0.25">
      <c r="AH708" s="44"/>
    </row>
    <row r="709" spans="34:34" x14ac:dyDescent="0.25">
      <c r="AH709" s="44"/>
    </row>
    <row r="710" spans="34:34" x14ac:dyDescent="0.25">
      <c r="AH710" s="44"/>
    </row>
    <row r="711" spans="34:34" x14ac:dyDescent="0.25">
      <c r="AH711" s="44"/>
    </row>
    <row r="712" spans="34:34" x14ac:dyDescent="0.25">
      <c r="AH712" s="44"/>
    </row>
    <row r="713" spans="34:34" x14ac:dyDescent="0.25">
      <c r="AH713" s="44"/>
    </row>
    <row r="714" spans="34:34" x14ac:dyDescent="0.25">
      <c r="AH714" s="44"/>
    </row>
    <row r="715" spans="34:34" x14ac:dyDescent="0.25">
      <c r="AH715" s="44"/>
    </row>
    <row r="716" spans="34:34" x14ac:dyDescent="0.25">
      <c r="AH716" s="44"/>
    </row>
    <row r="717" spans="34:34" x14ac:dyDescent="0.25">
      <c r="AH717" s="44"/>
    </row>
    <row r="718" spans="34:34" x14ac:dyDescent="0.25">
      <c r="AH718" s="44"/>
    </row>
    <row r="719" spans="34:34" x14ac:dyDescent="0.25">
      <c r="AH719" s="44"/>
    </row>
    <row r="720" spans="34:34" x14ac:dyDescent="0.25">
      <c r="AH720" s="44"/>
    </row>
    <row r="721" spans="34:34" x14ac:dyDescent="0.25">
      <c r="AH721" s="44"/>
    </row>
    <row r="722" spans="34:34" x14ac:dyDescent="0.25">
      <c r="AH722" s="44"/>
    </row>
    <row r="723" spans="34:34" x14ac:dyDescent="0.25">
      <c r="AH723" s="44"/>
    </row>
    <row r="724" spans="34:34" x14ac:dyDescent="0.25">
      <c r="AH724" s="44"/>
    </row>
    <row r="725" spans="34:34" x14ac:dyDescent="0.25">
      <c r="AH725" s="44"/>
    </row>
    <row r="726" spans="34:34" x14ac:dyDescent="0.25">
      <c r="AH726" s="44"/>
    </row>
    <row r="727" spans="34:34" x14ac:dyDescent="0.25">
      <c r="AH727" s="44"/>
    </row>
    <row r="728" spans="34:34" x14ac:dyDescent="0.25">
      <c r="AH728" s="44"/>
    </row>
    <row r="729" spans="34:34" x14ac:dyDescent="0.25">
      <c r="AH729" s="44"/>
    </row>
    <row r="730" spans="34:34" x14ac:dyDescent="0.25">
      <c r="AH730" s="44"/>
    </row>
    <row r="731" spans="34:34" x14ac:dyDescent="0.25">
      <c r="AH731" s="44"/>
    </row>
    <row r="732" spans="34:34" x14ac:dyDescent="0.25">
      <c r="AH732" s="44"/>
    </row>
    <row r="733" spans="34:34" x14ac:dyDescent="0.25">
      <c r="AH733" s="44"/>
    </row>
    <row r="734" spans="34:34" x14ac:dyDescent="0.25">
      <c r="AH734" s="44"/>
    </row>
    <row r="735" spans="34:34" x14ac:dyDescent="0.25">
      <c r="AH735" s="44"/>
    </row>
    <row r="736" spans="34:34" x14ac:dyDescent="0.25">
      <c r="AH736" s="44"/>
    </row>
    <row r="737" spans="34:34" x14ac:dyDescent="0.25">
      <c r="AH737" s="44"/>
    </row>
    <row r="738" spans="34:34" x14ac:dyDescent="0.25">
      <c r="AH738" s="44"/>
    </row>
    <row r="739" spans="34:34" x14ac:dyDescent="0.25">
      <c r="AH739" s="44"/>
    </row>
    <row r="740" spans="34:34" x14ac:dyDescent="0.25">
      <c r="AH740" s="44"/>
    </row>
    <row r="741" spans="34:34" x14ac:dyDescent="0.25">
      <c r="AH741" s="44"/>
    </row>
    <row r="742" spans="34:34" x14ac:dyDescent="0.25">
      <c r="AH742" s="44"/>
    </row>
    <row r="743" spans="34:34" x14ac:dyDescent="0.25">
      <c r="AH743" s="44"/>
    </row>
    <row r="744" spans="34:34" x14ac:dyDescent="0.25">
      <c r="AH744" s="44"/>
    </row>
    <row r="745" spans="34:34" x14ac:dyDescent="0.25">
      <c r="AH745" s="44"/>
    </row>
    <row r="746" spans="34:34" x14ac:dyDescent="0.25">
      <c r="AH746" s="44"/>
    </row>
    <row r="747" spans="34:34" x14ac:dyDescent="0.25">
      <c r="AH747" s="44"/>
    </row>
    <row r="748" spans="34:34" x14ac:dyDescent="0.25">
      <c r="AH748" s="44"/>
    </row>
    <row r="749" spans="34:34" x14ac:dyDescent="0.25">
      <c r="AH749" s="44"/>
    </row>
    <row r="750" spans="34:34" x14ac:dyDescent="0.25">
      <c r="AH750" s="44"/>
    </row>
    <row r="751" spans="34:34" x14ac:dyDescent="0.25">
      <c r="AH751" s="44"/>
    </row>
    <row r="752" spans="34:34" x14ac:dyDescent="0.25">
      <c r="AH752" s="44"/>
    </row>
    <row r="753" spans="34:34" x14ac:dyDescent="0.25">
      <c r="AH753" s="44"/>
    </row>
    <row r="754" spans="34:34" x14ac:dyDescent="0.25">
      <c r="AH754" s="44"/>
    </row>
    <row r="755" spans="34:34" x14ac:dyDescent="0.25">
      <c r="AH755" s="44"/>
    </row>
    <row r="756" spans="34:34" x14ac:dyDescent="0.25">
      <c r="AH756" s="44"/>
    </row>
    <row r="757" spans="34:34" x14ac:dyDescent="0.25">
      <c r="AH757" s="44"/>
    </row>
    <row r="758" spans="34:34" x14ac:dyDescent="0.25">
      <c r="AH758" s="44"/>
    </row>
    <row r="759" spans="34:34" x14ac:dyDescent="0.25">
      <c r="AH759" s="44"/>
    </row>
    <row r="760" spans="34:34" x14ac:dyDescent="0.25">
      <c r="AH760" s="44"/>
    </row>
    <row r="761" spans="34:34" x14ac:dyDescent="0.25">
      <c r="AH761" s="44"/>
    </row>
    <row r="762" spans="34:34" x14ac:dyDescent="0.25">
      <c r="AH762" s="44"/>
    </row>
    <row r="763" spans="34:34" x14ac:dyDescent="0.25">
      <c r="AH763" s="44"/>
    </row>
    <row r="764" spans="34:34" x14ac:dyDescent="0.25">
      <c r="AH764" s="44"/>
    </row>
    <row r="765" spans="34:34" x14ac:dyDescent="0.25">
      <c r="AH765" s="44"/>
    </row>
    <row r="766" spans="34:34" x14ac:dyDescent="0.25">
      <c r="AH766" s="44"/>
    </row>
    <row r="767" spans="34:34" x14ac:dyDescent="0.25">
      <c r="AH767" s="44"/>
    </row>
    <row r="768" spans="34:34" x14ac:dyDescent="0.25">
      <c r="AH768" s="44"/>
    </row>
    <row r="769" spans="34:34" x14ac:dyDescent="0.25">
      <c r="AH769" s="44"/>
    </row>
    <row r="770" spans="34:34" x14ac:dyDescent="0.25">
      <c r="AH770" s="44"/>
    </row>
    <row r="771" spans="34:34" x14ac:dyDescent="0.25">
      <c r="AH771" s="44"/>
    </row>
    <row r="772" spans="34:34" x14ac:dyDescent="0.25">
      <c r="AH772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Summary</vt:lpstr>
      <vt:lpstr>Detail Cash Flow</vt:lpstr>
    </vt:vector>
  </TitlesOfParts>
  <Company>Allete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mdonahue</dc:creator>
  <cp:lastModifiedBy>Terri Bagwell</cp:lastModifiedBy>
  <cp:lastPrinted>2014-04-15T18:20:08Z</cp:lastPrinted>
  <dcterms:created xsi:type="dcterms:W3CDTF">2013-04-22T13:16:14Z</dcterms:created>
  <dcterms:modified xsi:type="dcterms:W3CDTF">2014-09-04T16:26:09Z</dcterms:modified>
</cp:coreProperties>
</file>