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2270"/>
  </bookViews>
  <sheets>
    <sheet name="500" sheetId="2" r:id="rId1"/>
  </sheets>
  <calcPr calcId="145621"/>
</workbook>
</file>

<file path=xl/calcChain.xml><?xml version="1.0" encoding="utf-8"?>
<calcChain xmlns="http://schemas.openxmlformats.org/spreadsheetml/2006/main">
  <c r="I77" i="2" l="1"/>
  <c r="I73" i="2"/>
  <c r="I71" i="2"/>
  <c r="I70" i="2"/>
  <c r="I65" i="2"/>
  <c r="I64" i="2"/>
  <c r="I60" i="2"/>
  <c r="I58" i="2"/>
  <c r="I55" i="2"/>
  <c r="I54" i="2"/>
  <c r="I53" i="2"/>
  <c r="I49" i="2"/>
  <c r="I48" i="2"/>
  <c r="I47" i="2"/>
  <c r="I43" i="2"/>
  <c r="I42" i="2"/>
  <c r="I41" i="2"/>
  <c r="I40" i="2"/>
  <c r="I39" i="2"/>
  <c r="I38" i="2"/>
  <c r="I37" i="2"/>
  <c r="I30" i="2"/>
  <c r="I27" i="2"/>
  <c r="I26" i="2"/>
  <c r="I25" i="2"/>
  <c r="I23" i="2"/>
  <c r="I15" i="2"/>
  <c r="I14" i="2"/>
  <c r="I10" i="2"/>
  <c r="I9" i="2"/>
  <c r="J84" i="2"/>
  <c r="H84" i="2"/>
  <c r="J72" i="2"/>
  <c r="H72" i="2"/>
  <c r="J56" i="2"/>
  <c r="H56" i="2"/>
  <c r="J50" i="2"/>
  <c r="H50" i="2"/>
  <c r="J44" i="2"/>
  <c r="H44" i="2"/>
  <c r="J20" i="2"/>
  <c r="H20" i="2"/>
  <c r="J19" i="2"/>
  <c r="H19" i="2"/>
  <c r="J16" i="2"/>
  <c r="H16" i="2"/>
  <c r="J11" i="2"/>
  <c r="H11" i="2"/>
  <c r="J21" i="2" l="1"/>
  <c r="J29" i="2" s="1"/>
  <c r="I72" i="2"/>
  <c r="I19" i="2"/>
  <c r="I44" i="2"/>
  <c r="I56" i="2"/>
  <c r="I16" i="2"/>
  <c r="I50" i="2"/>
  <c r="I20" i="2"/>
  <c r="I11" i="2"/>
  <c r="J62" i="2"/>
  <c r="H21" i="2"/>
  <c r="H29" i="2" s="1"/>
  <c r="H62" i="2"/>
  <c r="H67" i="2" s="1"/>
  <c r="H74" i="2" s="1"/>
  <c r="H79" i="2" s="1"/>
  <c r="H86" i="2" s="1"/>
  <c r="H87" i="2" s="1"/>
  <c r="I29" i="2" l="1"/>
  <c r="I21" i="2"/>
  <c r="J67" i="2"/>
  <c r="I62" i="2"/>
  <c r="J74" i="2" l="1"/>
  <c r="I67" i="2"/>
  <c r="J79" i="2" l="1"/>
  <c r="I74" i="2"/>
  <c r="J86" i="2" l="1"/>
  <c r="J87" i="2" s="1"/>
  <c r="J89" i="2" s="1"/>
  <c r="I79" i="2"/>
</calcChain>
</file>

<file path=xl/sharedStrings.xml><?xml version="1.0" encoding="utf-8"?>
<sst xmlns="http://schemas.openxmlformats.org/spreadsheetml/2006/main" count="68" uniqueCount="62">
  <si>
    <t>SUMMARY PROJECTED ATTACHMENT O</t>
  </si>
  <si>
    <t>Revenue Credits</t>
  </si>
  <si>
    <t xml:space="preserve">  Account No. 454</t>
  </si>
  <si>
    <t xml:space="preserve">  Account No. 456</t>
  </si>
  <si>
    <t>Total Revenue Credits</t>
  </si>
  <si>
    <t>RATE BASE</t>
  </si>
  <si>
    <t>Gross Plant in Service</t>
  </si>
  <si>
    <t>Transmission</t>
  </si>
  <si>
    <t>General &amp; Intangible</t>
  </si>
  <si>
    <t>Total Gross Plant</t>
  </si>
  <si>
    <t>Accumulated Depreciation</t>
  </si>
  <si>
    <t>Total Accumulated Depreciatin</t>
  </si>
  <si>
    <t>Net Plant in Service</t>
  </si>
  <si>
    <t>Total Net Plant</t>
  </si>
  <si>
    <t>CWIP Recovery for Incentive Rate Transmission Projects</t>
  </si>
  <si>
    <t>Working Capital</t>
  </si>
  <si>
    <t>Rate Base</t>
  </si>
  <si>
    <t>REVENUE REQUIREMENT</t>
  </si>
  <si>
    <t>O&amp;M</t>
  </si>
  <si>
    <t>A&amp;G</t>
  </si>
  <si>
    <t>Less: EPRI &amp; Reg. Comm. Exp. &amp; Non-safety Ad</t>
  </si>
  <si>
    <t>Plus:  Transmission Related Reg. Comm. Exp</t>
  </si>
  <si>
    <t>Total O&amp;M</t>
  </si>
  <si>
    <t>Depreciation Expense</t>
  </si>
  <si>
    <t>Prefunded AFUDC Amortization</t>
  </si>
  <si>
    <t xml:space="preserve">General </t>
  </si>
  <si>
    <t>Total Depreciation Expense</t>
  </si>
  <si>
    <t>Taxes Other Than Income</t>
  </si>
  <si>
    <t>Labor Related - Payroll</t>
  </si>
  <si>
    <t>Plant Related - Property</t>
  </si>
  <si>
    <t>Plant Related - Other</t>
  </si>
  <si>
    <t>Total Taxes Other Than Income</t>
  </si>
  <si>
    <t>Revenue Requirement</t>
  </si>
  <si>
    <t>Less:  Attachment GG Adjustment</t>
  </si>
  <si>
    <t>Minnesota Power</t>
  </si>
  <si>
    <t>Impacts of the Great Northern Transmission Line</t>
  </si>
  <si>
    <t>AC System</t>
  </si>
  <si>
    <t>True Up</t>
  </si>
  <si>
    <t>Minnesota Power Adjusted Revenue Requirement</t>
  </si>
  <si>
    <t>Adjustments to Rate Base</t>
  </si>
  <si>
    <t>Land Held for Future Use</t>
  </si>
  <si>
    <t>Less: LSE included in O&amp;M Accounts</t>
  </si>
  <si>
    <t>Less: Account 565</t>
  </si>
  <si>
    <t>Transmission Lease Payments</t>
  </si>
  <si>
    <t>Income Taxes</t>
  </si>
  <si>
    <t>Less: Attachment ZZ Adjustment</t>
  </si>
  <si>
    <t>MP Revenue Requirement to be Collected under Attachment O</t>
  </si>
  <si>
    <t xml:space="preserve">GRE Revenue Requirement to be Collected under Attachment O </t>
  </si>
  <si>
    <t>Assigned to the MP Pricing Zone</t>
  </si>
  <si>
    <t>Joint Revenue Requirement to be Collected under Attachment O</t>
  </si>
  <si>
    <t>MP MISO Load (MW's)</t>
  </si>
  <si>
    <t>GRE MISO Load assigned to the MP Pricing Zone (mW's)</t>
  </si>
  <si>
    <t>Total MISO Load in the MP Pricing Zone</t>
  </si>
  <si>
    <t>Annual 2014 MISO Joint Pricing Zone Network Rate (Schedule 9)</t>
  </si>
  <si>
    <t>Monthly 2014 MISO Joint Pricing Zone Network Rate (Schedule 9)</t>
  </si>
  <si>
    <t>Return (inlcudes ROE plus Interest)</t>
  </si>
  <si>
    <t>Revised AC Rates</t>
  </si>
  <si>
    <t>GNTL 500 kV Impacts</t>
  </si>
  <si>
    <t>Increase over currently posted MISO Rates</t>
  </si>
  <si>
    <t>GNTL Impacts</t>
  </si>
  <si>
    <t xml:space="preserve">500 kV Option </t>
  </si>
  <si>
    <t>DOC IR 009.1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</si>
</sst>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2" borderId="0" xfId="0" applyFill="1"/>
    <xf numFmtId="0" fontId="2" fillId="0" borderId="0" xfId="0" applyFont="1"/>
    <xf numFmtId="164" fontId="2" fillId="0" borderId="2" xfId="1" applyNumberFormat="1" applyFont="1" applyBorder="1"/>
    <xf numFmtId="164" fontId="2" fillId="0" borderId="0" xfId="1" applyNumberFormat="1" applyFont="1"/>
    <xf numFmtId="0" fontId="2" fillId="2" borderId="0" xfId="0" applyFont="1" applyFill="1"/>
    <xf numFmtId="164" fontId="2" fillId="2" borderId="0" xfId="1" applyNumberFormat="1" applyFont="1" applyFill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5" fontId="0" fillId="2" borderId="0" xfId="0" applyNumberFormat="1" applyFill="1"/>
    <xf numFmtId="10" fontId="0" fillId="2" borderId="0" xfId="2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C98" sqref="C98"/>
    </sheetView>
  </sheetViews>
  <sheetFormatPr defaultRowHeight="15" x14ac:dyDescent="0.25"/>
  <cols>
    <col min="7" max="7" width="13.7109375" customWidth="1"/>
    <col min="8" max="8" width="12.5703125" style="3" customWidth="1"/>
    <col min="9" max="9" width="16.42578125" style="3" customWidth="1"/>
    <col min="10" max="10" width="18.5703125" style="4" customWidth="1"/>
  </cols>
  <sheetData>
    <row r="1" spans="1:10" x14ac:dyDescent="0.25">
      <c r="A1" t="s">
        <v>34</v>
      </c>
    </row>
    <row r="2" spans="1:10" x14ac:dyDescent="0.25">
      <c r="A2" t="s">
        <v>0</v>
      </c>
    </row>
    <row r="3" spans="1:10" x14ac:dyDescent="0.25">
      <c r="A3" t="s">
        <v>35</v>
      </c>
      <c r="J3" s="4" t="s">
        <v>57</v>
      </c>
    </row>
    <row r="4" spans="1:10" x14ac:dyDescent="0.25">
      <c r="A4" t="s">
        <v>60</v>
      </c>
      <c r="H4" s="4" t="s">
        <v>36</v>
      </c>
      <c r="I4" s="4" t="s">
        <v>59</v>
      </c>
      <c r="J4" s="4" t="s">
        <v>56</v>
      </c>
    </row>
    <row r="5" spans="1:10" x14ac:dyDescent="0.25">
      <c r="H5" s="4">
        <v>2014</v>
      </c>
      <c r="I5" s="4"/>
      <c r="J5" s="4">
        <v>2014</v>
      </c>
    </row>
    <row r="6" spans="1:10" x14ac:dyDescent="0.25">
      <c r="H6" s="1"/>
      <c r="I6" s="1"/>
      <c r="J6" s="13"/>
    </row>
    <row r="7" spans="1:10" x14ac:dyDescent="0.25">
      <c r="A7" t="s">
        <v>5</v>
      </c>
      <c r="H7" s="1"/>
      <c r="I7" s="1"/>
      <c r="J7" s="13"/>
    </row>
    <row r="8" spans="1:10" x14ac:dyDescent="0.25">
      <c r="B8" t="s">
        <v>6</v>
      </c>
      <c r="H8" s="1"/>
      <c r="I8" s="1"/>
      <c r="J8" s="13"/>
    </row>
    <row r="9" spans="1:10" x14ac:dyDescent="0.25">
      <c r="C9" t="s">
        <v>7</v>
      </c>
      <c r="H9" s="1">
        <v>340810833</v>
      </c>
      <c r="I9" s="1">
        <f>J9-H9</f>
        <v>333392750</v>
      </c>
      <c r="J9" s="13">
        <v>674203583</v>
      </c>
    </row>
    <row r="10" spans="1:10" x14ac:dyDescent="0.25">
      <c r="C10" t="s">
        <v>8</v>
      </c>
      <c r="H10" s="2">
        <v>21507329</v>
      </c>
      <c r="I10" s="2">
        <f t="shared" ref="I10:I11" si="0">J10-H10</f>
        <v>4698189</v>
      </c>
      <c r="J10" s="14">
        <v>26205518</v>
      </c>
    </row>
    <row r="11" spans="1:10" x14ac:dyDescent="0.25">
      <c r="C11" t="s">
        <v>9</v>
      </c>
      <c r="H11" s="1">
        <f>SUM(H9:H10)</f>
        <v>362318162</v>
      </c>
      <c r="I11" s="1">
        <f t="shared" si="0"/>
        <v>338090939</v>
      </c>
      <c r="J11" s="13">
        <f>SUM(J9:J10)</f>
        <v>700409101</v>
      </c>
    </row>
    <row r="12" spans="1:10" x14ac:dyDescent="0.25">
      <c r="H12" s="1"/>
      <c r="I12" s="1"/>
      <c r="J12" s="13"/>
    </row>
    <row r="13" spans="1:10" x14ac:dyDescent="0.25">
      <c r="B13" t="s">
        <v>10</v>
      </c>
      <c r="H13" s="1"/>
      <c r="I13" s="1"/>
      <c r="J13" s="13"/>
    </row>
    <row r="14" spans="1:10" x14ac:dyDescent="0.25">
      <c r="C14" t="s">
        <v>7</v>
      </c>
      <c r="H14" s="1">
        <v>112376653</v>
      </c>
      <c r="I14" s="1">
        <f>J14-H14</f>
        <v>17780301</v>
      </c>
      <c r="J14" s="13">
        <v>130156954</v>
      </c>
    </row>
    <row r="15" spans="1:10" x14ac:dyDescent="0.25">
      <c r="C15" t="s">
        <v>8</v>
      </c>
      <c r="H15" s="2">
        <v>12568363</v>
      </c>
      <c r="I15" s="2">
        <f>J15-H15</f>
        <v>2745508</v>
      </c>
      <c r="J15" s="14">
        <v>15313871</v>
      </c>
    </row>
    <row r="16" spans="1:10" x14ac:dyDescent="0.25">
      <c r="C16" t="s">
        <v>11</v>
      </c>
      <c r="H16" s="1">
        <f>SUM(H14:H15)</f>
        <v>124945016</v>
      </c>
      <c r="I16" s="1">
        <f>J16-H16</f>
        <v>20525809</v>
      </c>
      <c r="J16" s="13">
        <f>SUM(J14:J15)</f>
        <v>145470825</v>
      </c>
    </row>
    <row r="17" spans="2:10" x14ac:dyDescent="0.25">
      <c r="H17" s="1"/>
      <c r="I17" s="1"/>
      <c r="J17" s="13"/>
    </row>
    <row r="18" spans="2:10" x14ac:dyDescent="0.25">
      <c r="B18" t="s">
        <v>12</v>
      </c>
      <c r="H18" s="1"/>
      <c r="I18" s="1"/>
      <c r="J18" s="13"/>
    </row>
    <row r="19" spans="2:10" x14ac:dyDescent="0.25">
      <c r="C19" t="s">
        <v>7</v>
      </c>
      <c r="H19" s="1">
        <f>H9-H14</f>
        <v>228434180</v>
      </c>
      <c r="I19" s="1">
        <f>J19-H19</f>
        <v>315612449</v>
      </c>
      <c r="J19" s="13">
        <f>J9-J14</f>
        <v>544046629</v>
      </c>
    </row>
    <row r="20" spans="2:10" x14ac:dyDescent="0.25">
      <c r="C20" t="s">
        <v>8</v>
      </c>
      <c r="H20" s="2">
        <f t="shared" ref="H20:H21" si="1">H10-H15</f>
        <v>8938966</v>
      </c>
      <c r="I20" s="2">
        <f>J20-H20</f>
        <v>1952681</v>
      </c>
      <c r="J20" s="14">
        <f t="shared" ref="J20:J21" si="2">J10-J15</f>
        <v>10891647</v>
      </c>
    </row>
    <row r="21" spans="2:10" x14ac:dyDescent="0.25">
      <c r="C21" t="s">
        <v>13</v>
      </c>
      <c r="H21" s="1">
        <f t="shared" si="1"/>
        <v>237373146</v>
      </c>
      <c r="I21" s="1">
        <f>J21-H21</f>
        <v>317565130</v>
      </c>
      <c r="J21" s="13">
        <f t="shared" si="2"/>
        <v>554938276</v>
      </c>
    </row>
    <row r="22" spans="2:10" x14ac:dyDescent="0.25">
      <c r="H22" s="1"/>
      <c r="I22" s="1"/>
      <c r="J22" s="13"/>
    </row>
    <row r="23" spans="2:10" x14ac:dyDescent="0.25">
      <c r="B23" t="s">
        <v>14</v>
      </c>
      <c r="H23" s="1">
        <v>51506190</v>
      </c>
      <c r="I23" s="1">
        <f>J23-H23</f>
        <v>0</v>
      </c>
      <c r="J23" s="13">
        <v>51506190</v>
      </c>
    </row>
    <row r="24" spans="2:10" x14ac:dyDescent="0.25">
      <c r="H24" s="1"/>
      <c r="I24" s="1"/>
      <c r="J24" s="13"/>
    </row>
    <row r="25" spans="2:10" x14ac:dyDescent="0.25">
      <c r="B25" t="s">
        <v>39</v>
      </c>
      <c r="H25" s="1">
        <v>-58618512</v>
      </c>
      <c r="I25" s="1">
        <f t="shared" ref="I25:I27" si="3">J25-H25</f>
        <v>-52871353</v>
      </c>
      <c r="J25" s="13">
        <v>-111489865</v>
      </c>
    </row>
    <row r="26" spans="2:10" x14ac:dyDescent="0.25">
      <c r="B26" t="s">
        <v>40</v>
      </c>
      <c r="H26" s="1">
        <v>16748</v>
      </c>
      <c r="I26" s="1">
        <f t="shared" si="3"/>
        <v>1029</v>
      </c>
      <c r="J26" s="13">
        <v>17777</v>
      </c>
    </row>
    <row r="27" spans="2:10" x14ac:dyDescent="0.25">
      <c r="B27" t="s">
        <v>15</v>
      </c>
      <c r="H27" s="2">
        <v>5153938</v>
      </c>
      <c r="I27" s="2">
        <f t="shared" si="3"/>
        <v>1227598</v>
      </c>
      <c r="J27" s="14">
        <v>6381536</v>
      </c>
    </row>
    <row r="28" spans="2:10" x14ac:dyDescent="0.25">
      <c r="H28" s="1"/>
      <c r="I28" s="1"/>
      <c r="J28" s="13"/>
    </row>
    <row r="29" spans="2:10" ht="15.75" thickBot="1" x14ac:dyDescent="0.3">
      <c r="B29" t="s">
        <v>16</v>
      </c>
      <c r="H29" s="5">
        <f>H21+H23+H25+H26+H27</f>
        <v>235431510</v>
      </c>
      <c r="I29" s="1">
        <f>J29-H29</f>
        <v>265922404</v>
      </c>
      <c r="J29" s="15">
        <f>J21+J23+J25+J26+J27</f>
        <v>501353914</v>
      </c>
    </row>
    <row r="30" spans="2:10" ht="15.75" thickTop="1" x14ac:dyDescent="0.25">
      <c r="H30" s="1"/>
      <c r="I30" s="1">
        <f>J30-H30</f>
        <v>0</v>
      </c>
      <c r="J30" s="13"/>
    </row>
    <row r="31" spans="2:10" x14ac:dyDescent="0.25">
      <c r="H31" s="1"/>
      <c r="I31" s="1"/>
      <c r="J31" s="13"/>
    </row>
    <row r="32" spans="2:10" x14ac:dyDescent="0.25">
      <c r="H32" s="1"/>
      <c r="I32" s="1"/>
      <c r="J32" s="13"/>
    </row>
    <row r="33" spans="1:10" x14ac:dyDescent="0.25">
      <c r="H33" s="1"/>
      <c r="I33" s="1"/>
      <c r="J33" s="13"/>
    </row>
    <row r="34" spans="1:10" x14ac:dyDescent="0.25">
      <c r="H34" s="1"/>
      <c r="I34" s="1"/>
      <c r="J34" s="13"/>
    </row>
    <row r="35" spans="1:10" x14ac:dyDescent="0.25">
      <c r="A35" t="s">
        <v>17</v>
      </c>
      <c r="H35" s="1"/>
      <c r="I35" s="1"/>
      <c r="J35" s="13"/>
    </row>
    <row r="36" spans="1:10" x14ac:dyDescent="0.25">
      <c r="B36" t="s">
        <v>18</v>
      </c>
      <c r="H36" s="1"/>
      <c r="I36" s="1"/>
      <c r="J36" s="13"/>
    </row>
    <row r="37" spans="1:10" x14ac:dyDescent="0.25">
      <c r="C37" t="s">
        <v>7</v>
      </c>
      <c r="H37" s="1">
        <v>33305291</v>
      </c>
      <c r="I37" s="1">
        <f t="shared" ref="I37:I44" si="4">J37-H37</f>
        <v>3615164</v>
      </c>
      <c r="J37" s="13">
        <v>36920455</v>
      </c>
    </row>
    <row r="38" spans="1:10" x14ac:dyDescent="0.25">
      <c r="C38" t="s">
        <v>41</v>
      </c>
      <c r="H38" s="1">
        <v>2581965</v>
      </c>
      <c r="I38" s="1">
        <f t="shared" si="4"/>
        <v>0</v>
      </c>
      <c r="J38" s="13">
        <v>2581965</v>
      </c>
    </row>
    <row r="39" spans="1:10" x14ac:dyDescent="0.25">
      <c r="C39" t="s">
        <v>42</v>
      </c>
      <c r="H39" s="1">
        <v>16313064</v>
      </c>
      <c r="I39" s="1">
        <f t="shared" si="4"/>
        <v>2158314</v>
      </c>
      <c r="J39" s="13">
        <v>18471378</v>
      </c>
    </row>
    <row r="40" spans="1:10" x14ac:dyDescent="0.25">
      <c r="C40" t="s">
        <v>19</v>
      </c>
      <c r="H40" s="1">
        <v>6980898</v>
      </c>
      <c r="I40" s="1">
        <f t="shared" si="4"/>
        <v>1579193</v>
      </c>
      <c r="J40" s="13">
        <v>8560091</v>
      </c>
    </row>
    <row r="41" spans="1:10" x14ac:dyDescent="0.25">
      <c r="C41" t="s">
        <v>20</v>
      </c>
      <c r="H41" s="1">
        <v>117182</v>
      </c>
      <c r="I41" s="1">
        <f t="shared" si="4"/>
        <v>25598</v>
      </c>
      <c r="J41" s="13">
        <v>142780</v>
      </c>
    </row>
    <row r="42" spans="1:10" x14ac:dyDescent="0.25">
      <c r="C42" t="s">
        <v>21</v>
      </c>
      <c r="H42" s="1">
        <v>124092</v>
      </c>
      <c r="I42" s="1">
        <f t="shared" si="4"/>
        <v>27108</v>
      </c>
      <c r="J42" s="13">
        <v>151200</v>
      </c>
    </row>
    <row r="43" spans="1:10" x14ac:dyDescent="0.25">
      <c r="C43" t="s">
        <v>43</v>
      </c>
      <c r="H43" s="2">
        <v>962768</v>
      </c>
      <c r="I43" s="2">
        <f t="shared" si="4"/>
        <v>0</v>
      </c>
      <c r="J43" s="14">
        <v>962768</v>
      </c>
    </row>
    <row r="44" spans="1:10" x14ac:dyDescent="0.25">
      <c r="C44" t="s">
        <v>22</v>
      </c>
      <c r="H44" s="1">
        <f>H37-H38-H39+H40-H41-H42+H43</f>
        <v>22112654</v>
      </c>
      <c r="I44" s="1">
        <f t="shared" si="4"/>
        <v>2983337</v>
      </c>
      <c r="J44" s="13">
        <f>J37-J38-J39+J40-J41-J42+J43</f>
        <v>25095991</v>
      </c>
    </row>
    <row r="45" spans="1:10" x14ac:dyDescent="0.25">
      <c r="H45" s="1"/>
      <c r="I45" s="1"/>
      <c r="J45" s="13"/>
    </row>
    <row r="46" spans="1:10" x14ac:dyDescent="0.25">
      <c r="B46" t="s">
        <v>23</v>
      </c>
      <c r="H46" s="1"/>
      <c r="I46" s="1"/>
      <c r="J46" s="13"/>
    </row>
    <row r="47" spans="1:10" x14ac:dyDescent="0.25">
      <c r="C47" t="s">
        <v>7</v>
      </c>
      <c r="H47" s="1">
        <v>8603670</v>
      </c>
      <c r="I47" s="1">
        <f t="shared" ref="I47:I50" si="5">J47-H47</f>
        <v>8403289</v>
      </c>
      <c r="J47" s="13">
        <v>17006959</v>
      </c>
    </row>
    <row r="48" spans="1:10" x14ac:dyDescent="0.25">
      <c r="C48" t="s">
        <v>24</v>
      </c>
      <c r="H48" s="1">
        <v>-121712</v>
      </c>
      <c r="I48" s="1">
        <f t="shared" si="5"/>
        <v>0</v>
      </c>
      <c r="J48" s="13">
        <v>-121712</v>
      </c>
    </row>
    <row r="49" spans="2:10" x14ac:dyDescent="0.25">
      <c r="C49" t="s">
        <v>25</v>
      </c>
      <c r="H49" s="2">
        <v>1022335</v>
      </c>
      <c r="I49" s="2">
        <f t="shared" si="5"/>
        <v>223324</v>
      </c>
      <c r="J49" s="14">
        <v>1245659</v>
      </c>
    </row>
    <row r="50" spans="2:10" x14ac:dyDescent="0.25">
      <c r="C50" t="s">
        <v>26</v>
      </c>
      <c r="H50" s="1">
        <f>SUM(H47:H49)</f>
        <v>9504293</v>
      </c>
      <c r="I50" s="1">
        <f t="shared" si="5"/>
        <v>8626613</v>
      </c>
      <c r="J50" s="13">
        <f>SUM(J47:J49)</f>
        <v>18130906</v>
      </c>
    </row>
    <row r="51" spans="2:10" x14ac:dyDescent="0.25">
      <c r="H51" s="1"/>
      <c r="I51" s="1"/>
      <c r="J51" s="13"/>
    </row>
    <row r="52" spans="2:10" x14ac:dyDescent="0.25">
      <c r="B52" t="s">
        <v>27</v>
      </c>
      <c r="H52" s="1"/>
      <c r="I52" s="1"/>
      <c r="J52" s="13"/>
    </row>
    <row r="53" spans="2:10" x14ac:dyDescent="0.25">
      <c r="C53" t="s">
        <v>28</v>
      </c>
      <c r="H53" s="1">
        <v>647909</v>
      </c>
      <c r="I53" s="1">
        <f t="shared" ref="I53:I56" si="6">J53-H53</f>
        <v>141533</v>
      </c>
      <c r="J53" s="13">
        <v>789442</v>
      </c>
    </row>
    <row r="54" spans="2:10" x14ac:dyDescent="0.25">
      <c r="C54" t="s">
        <v>29</v>
      </c>
      <c r="H54" s="1">
        <v>3744922</v>
      </c>
      <c r="I54" s="1">
        <f t="shared" si="6"/>
        <v>4655231</v>
      </c>
      <c r="J54" s="13">
        <v>8400153</v>
      </c>
    </row>
    <row r="55" spans="2:10" x14ac:dyDescent="0.25">
      <c r="C55" t="s">
        <v>30</v>
      </c>
      <c r="H55" s="2">
        <v>129410</v>
      </c>
      <c r="I55" s="2">
        <f t="shared" si="6"/>
        <v>98207</v>
      </c>
      <c r="J55" s="14">
        <v>227617</v>
      </c>
    </row>
    <row r="56" spans="2:10" x14ac:dyDescent="0.25">
      <c r="C56" t="s">
        <v>31</v>
      </c>
      <c r="H56" s="1">
        <f>SUM(H53:H55)</f>
        <v>4522241</v>
      </c>
      <c r="I56" s="1">
        <f t="shared" si="6"/>
        <v>4894971</v>
      </c>
      <c r="J56" s="13">
        <f>SUM(J53:J55)</f>
        <v>9417212</v>
      </c>
    </row>
    <row r="57" spans="2:10" x14ac:dyDescent="0.25">
      <c r="H57" s="1"/>
      <c r="I57" s="1"/>
      <c r="J57" s="13"/>
    </row>
    <row r="58" spans="2:10" x14ac:dyDescent="0.25">
      <c r="B58" t="s">
        <v>44</v>
      </c>
      <c r="H58" s="1">
        <v>10922808</v>
      </c>
      <c r="I58" s="1">
        <f>J58-H58</f>
        <v>12416027</v>
      </c>
      <c r="J58" s="13">
        <v>23338835</v>
      </c>
    </row>
    <row r="59" spans="2:10" x14ac:dyDescent="0.25">
      <c r="H59" s="1"/>
      <c r="I59" s="1"/>
      <c r="J59" s="13"/>
    </row>
    <row r="60" spans="2:10" x14ac:dyDescent="0.25">
      <c r="B60" t="s">
        <v>55</v>
      </c>
      <c r="H60" s="1">
        <v>20498127</v>
      </c>
      <c r="I60" s="1">
        <f>J60-H60</f>
        <v>23152853</v>
      </c>
      <c r="J60" s="13">
        <v>43650980</v>
      </c>
    </row>
    <row r="61" spans="2:10" x14ac:dyDescent="0.25">
      <c r="H61" s="1"/>
      <c r="I61" s="1"/>
      <c r="J61" s="13"/>
    </row>
    <row r="62" spans="2:10" x14ac:dyDescent="0.25">
      <c r="B62" t="s">
        <v>32</v>
      </c>
      <c r="H62" s="1">
        <f>H60+H58+H56+H50+H44</f>
        <v>67560123</v>
      </c>
      <c r="I62" s="1">
        <f>J62-H62</f>
        <v>52073801</v>
      </c>
      <c r="J62" s="13">
        <f>J60+J58+J56+J50+J44</f>
        <v>119633924</v>
      </c>
    </row>
    <row r="63" spans="2:10" x14ac:dyDescent="0.25">
      <c r="H63" s="1"/>
      <c r="I63" s="1"/>
      <c r="J63" s="13"/>
    </row>
    <row r="64" spans="2:10" x14ac:dyDescent="0.25">
      <c r="B64" t="s">
        <v>33</v>
      </c>
      <c r="H64" s="1">
        <v>-21521790</v>
      </c>
      <c r="I64" s="1">
        <f>J64-H64</f>
        <v>2603728</v>
      </c>
      <c r="J64" s="13">
        <v>-18918062</v>
      </c>
    </row>
    <row r="65" spans="2:10" x14ac:dyDescent="0.25">
      <c r="B65" t="s">
        <v>45</v>
      </c>
      <c r="H65" s="2">
        <v>-4776079</v>
      </c>
      <c r="I65" s="2">
        <f>J65-H65</f>
        <v>546193</v>
      </c>
      <c r="J65" s="14">
        <v>-4229886</v>
      </c>
    </row>
    <row r="66" spans="2:10" x14ac:dyDescent="0.25">
      <c r="H66" s="1"/>
      <c r="I66" s="1"/>
      <c r="J66" s="13"/>
    </row>
    <row r="67" spans="2:10" x14ac:dyDescent="0.25">
      <c r="B67" t="s">
        <v>46</v>
      </c>
      <c r="H67" s="6">
        <f>H62+H64+H65</f>
        <v>41262254</v>
      </c>
      <c r="I67" s="1">
        <f>J67-H67</f>
        <v>55223722</v>
      </c>
      <c r="J67" s="16">
        <f>J62+J64+J65</f>
        <v>96485976</v>
      </c>
    </row>
    <row r="68" spans="2:10" x14ac:dyDescent="0.25">
      <c r="H68" s="6"/>
      <c r="I68" s="1"/>
      <c r="J68" s="16"/>
    </row>
    <row r="69" spans="2:10" x14ac:dyDescent="0.25">
      <c r="B69" t="s">
        <v>1</v>
      </c>
      <c r="H69" s="1"/>
      <c r="I69" s="1"/>
      <c r="J69" s="13"/>
    </row>
    <row r="70" spans="2:10" x14ac:dyDescent="0.25">
      <c r="B70" t="s">
        <v>2</v>
      </c>
      <c r="H70" s="1">
        <v>598118</v>
      </c>
      <c r="I70" s="1">
        <f>J70-H70</f>
        <v>36726</v>
      </c>
      <c r="J70" s="13">
        <v>634844</v>
      </c>
    </row>
    <row r="71" spans="2:10" x14ac:dyDescent="0.25">
      <c r="B71" t="s">
        <v>3</v>
      </c>
      <c r="H71" s="2">
        <v>3470046</v>
      </c>
      <c r="I71" s="2">
        <f>J71-H71</f>
        <v>25135790</v>
      </c>
      <c r="J71" s="14">
        <v>28605836</v>
      </c>
    </row>
    <row r="72" spans="2:10" x14ac:dyDescent="0.25">
      <c r="B72" t="s">
        <v>4</v>
      </c>
      <c r="H72" s="1">
        <f>SUM(H70:H71)</f>
        <v>4068164</v>
      </c>
      <c r="I72" s="1">
        <f>J72-H72</f>
        <v>25172516</v>
      </c>
      <c r="J72" s="13">
        <f>SUM(J70:J71)</f>
        <v>29240680</v>
      </c>
    </row>
    <row r="73" spans="2:10" x14ac:dyDescent="0.25">
      <c r="B73" t="s">
        <v>37</v>
      </c>
      <c r="H73" s="2">
        <v>-445165</v>
      </c>
      <c r="I73" s="2">
        <f>J73-H73</f>
        <v>0</v>
      </c>
      <c r="J73" s="14">
        <v>-445165</v>
      </c>
    </row>
    <row r="74" spans="2:10" x14ac:dyDescent="0.25">
      <c r="B74" s="8" t="s">
        <v>38</v>
      </c>
      <c r="C74" s="8"/>
      <c r="D74" s="8"/>
      <c r="E74" s="8"/>
      <c r="F74" s="8"/>
      <c r="G74" s="8"/>
      <c r="H74" s="10">
        <f>H67-H72+H73</f>
        <v>36748925</v>
      </c>
      <c r="I74" s="1">
        <f>J74-H74</f>
        <v>30051206</v>
      </c>
      <c r="J74" s="17">
        <f>J67-J72+J73</f>
        <v>66800131</v>
      </c>
    </row>
    <row r="75" spans="2:10" x14ac:dyDescent="0.25">
      <c r="H75" s="1"/>
      <c r="I75" s="1"/>
      <c r="J75" s="13"/>
    </row>
    <row r="76" spans="2:10" x14ac:dyDescent="0.25">
      <c r="B76" t="s">
        <v>47</v>
      </c>
      <c r="H76" s="1"/>
      <c r="I76" s="1"/>
      <c r="J76" s="13"/>
    </row>
    <row r="77" spans="2:10" x14ac:dyDescent="0.25">
      <c r="B77" t="s">
        <v>48</v>
      </c>
      <c r="H77" s="2">
        <v>12100304</v>
      </c>
      <c r="I77" s="2">
        <f>J77-H77</f>
        <v>0</v>
      </c>
      <c r="J77" s="14">
        <v>12100304</v>
      </c>
    </row>
    <row r="78" spans="2:10" x14ac:dyDescent="0.25">
      <c r="H78" s="1"/>
      <c r="I78" s="1"/>
      <c r="J78" s="13"/>
    </row>
    <row r="79" spans="2:10" ht="15.75" thickBot="1" x14ac:dyDescent="0.3">
      <c r="B79" s="8" t="s">
        <v>49</v>
      </c>
      <c r="C79" s="8"/>
      <c r="D79" s="8"/>
      <c r="E79" s="8"/>
      <c r="F79" s="8"/>
      <c r="G79" s="8"/>
      <c r="H79" s="9">
        <f>H74+H77</f>
        <v>48849229</v>
      </c>
      <c r="I79" s="5">
        <f>J79-H79</f>
        <v>30051206</v>
      </c>
      <c r="J79" s="18">
        <f t="shared" ref="J79" si="7">J74+J77</f>
        <v>78900435</v>
      </c>
    </row>
    <row r="80" spans="2:10" ht="15.75" thickTop="1" x14ac:dyDescent="0.25">
      <c r="H80" s="6"/>
      <c r="I80" s="1"/>
      <c r="J80" s="16"/>
    </row>
    <row r="81" spans="2:10" x14ac:dyDescent="0.25">
      <c r="H81" s="1"/>
      <c r="I81" s="1"/>
      <c r="J81" s="13"/>
    </row>
    <row r="82" spans="2:10" x14ac:dyDescent="0.25">
      <c r="B82" t="s">
        <v>50</v>
      </c>
      <c r="H82" s="1">
        <v>1534.6</v>
      </c>
      <c r="I82" s="1"/>
      <c r="J82" s="13">
        <v>1534.6</v>
      </c>
    </row>
    <row r="83" spans="2:10" x14ac:dyDescent="0.25">
      <c r="B83" t="s">
        <v>51</v>
      </c>
      <c r="H83" s="2">
        <v>193.2</v>
      </c>
      <c r="I83" s="1"/>
      <c r="J83" s="14">
        <v>193.2</v>
      </c>
    </row>
    <row r="84" spans="2:10" x14ac:dyDescent="0.25">
      <c r="B84" s="8" t="s">
        <v>52</v>
      </c>
      <c r="C84" s="8"/>
      <c r="D84" s="8"/>
      <c r="E84" s="8"/>
      <c r="F84" s="8"/>
      <c r="G84" s="8"/>
      <c r="H84" s="10">
        <f>SUM(H82:H83)</f>
        <v>1727.8</v>
      </c>
      <c r="I84" s="10"/>
      <c r="J84" s="17">
        <f>SUM(J82:J83)</f>
        <v>1727.8</v>
      </c>
    </row>
    <row r="85" spans="2:10" x14ac:dyDescent="0.25">
      <c r="H85" s="1"/>
      <c r="I85" s="1"/>
      <c r="J85" s="13"/>
    </row>
    <row r="86" spans="2:10" x14ac:dyDescent="0.25">
      <c r="B86" s="11" t="s">
        <v>53</v>
      </c>
      <c r="C86" s="11"/>
      <c r="D86" s="11"/>
      <c r="E86" s="11"/>
      <c r="F86" s="11"/>
      <c r="G86" s="11"/>
      <c r="H86" s="12">
        <f>H79/H84</f>
        <v>28272.50202569742</v>
      </c>
      <c r="I86" s="12"/>
      <c r="J86" s="19">
        <f>J79/J84</f>
        <v>45665.25928926959</v>
      </c>
    </row>
    <row r="87" spans="2:10" x14ac:dyDescent="0.25">
      <c r="B87" s="11" t="s">
        <v>54</v>
      </c>
      <c r="C87" s="11"/>
      <c r="D87" s="11"/>
      <c r="E87" s="11"/>
      <c r="F87" s="11"/>
      <c r="G87" s="11"/>
      <c r="H87" s="12">
        <f>H86/12</f>
        <v>2356.0418354747849</v>
      </c>
      <c r="I87" s="12"/>
      <c r="J87" s="19">
        <f>J86/12</f>
        <v>3805.4382741057993</v>
      </c>
    </row>
    <row r="89" spans="2:10" x14ac:dyDescent="0.25">
      <c r="D89" s="7" t="s">
        <v>58</v>
      </c>
      <c r="E89" s="7"/>
      <c r="F89" s="7"/>
      <c r="G89" s="7"/>
      <c r="H89" s="20"/>
      <c r="I89" s="20"/>
      <c r="J89" s="21">
        <f>(J87-H87)/H87</f>
        <v>0.61518281076657322</v>
      </c>
    </row>
    <row r="102" spans="1:1" x14ac:dyDescent="0.25">
      <c r="A102" s="8" t="s">
        <v>61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500</vt:lpstr>
    </vt:vector>
  </TitlesOfParts>
  <Company>Allete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mdonahue</dc:creator>
  <cp:lastModifiedBy>Terri Bagwell</cp:lastModifiedBy>
  <cp:lastPrinted>2014-08-07T15:35:25Z</cp:lastPrinted>
  <dcterms:created xsi:type="dcterms:W3CDTF">2013-09-18T14:19:10Z</dcterms:created>
  <dcterms:modified xsi:type="dcterms:W3CDTF">2014-08-07T15:41:43Z</dcterms:modified>
</cp:coreProperties>
</file>