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6000" firstSheet="1" activeTab="5"/>
  </bookViews>
  <sheets>
    <sheet name="GNTL Estimate Summary" sheetId="5" r:id="rId1"/>
    <sheet name="GNTL-TRADE SECRET" sheetId="1" r:id="rId2"/>
    <sheet name="BLACKBERRY-TRADE SECRET" sheetId="2" r:id="rId3"/>
    <sheet name="SERIES COMP-TRADE SECRET" sheetId="3" r:id="rId4"/>
    <sheet name="230 Kv MODS TRADE SECRET" sheetId="4" r:id="rId5"/>
    <sheet name="LINE EST ASSUMP  TRADE SECRET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50" i="5" l="1"/>
  <c r="A51" i="5"/>
  <c r="A50" i="5"/>
  <c r="A49" i="5"/>
  <c r="A48" i="5"/>
  <c r="B37" i="5" l="1"/>
  <c r="D137" i="6" l="1"/>
  <c r="C137" i="6"/>
  <c r="D136" i="6"/>
  <c r="C136" i="6"/>
  <c r="D135" i="6"/>
  <c r="C135" i="6"/>
  <c r="J134" i="6"/>
  <c r="D134" i="6"/>
  <c r="C134" i="6"/>
  <c r="D133" i="6"/>
  <c r="C133" i="6"/>
  <c r="D132" i="6"/>
  <c r="C132" i="6"/>
  <c r="I101" i="6"/>
  <c r="H101" i="6"/>
  <c r="D101" i="6"/>
  <c r="G101" i="6" s="1"/>
  <c r="I100" i="6"/>
  <c r="H100" i="6"/>
  <c r="D100" i="6"/>
  <c r="F100" i="6" s="1"/>
  <c r="I99" i="6"/>
  <c r="H99" i="6"/>
  <c r="D99" i="6"/>
  <c r="G99" i="6" s="1"/>
  <c r="I98" i="6"/>
  <c r="H98" i="6"/>
  <c r="D98" i="6"/>
  <c r="F98" i="6" s="1"/>
  <c r="I97" i="6"/>
  <c r="H97" i="6"/>
  <c r="D97" i="6"/>
  <c r="G97" i="6" s="1"/>
  <c r="I96" i="6"/>
  <c r="H96" i="6"/>
  <c r="D96" i="6"/>
  <c r="F96" i="6" s="1"/>
  <c r="F78" i="6"/>
  <c r="B78" i="6"/>
  <c r="B89" i="6" s="1"/>
  <c r="F77" i="6"/>
  <c r="B77" i="6"/>
  <c r="B88" i="6" s="1"/>
  <c r="F76" i="6"/>
  <c r="B76" i="6"/>
  <c r="B87" i="6" s="1"/>
  <c r="F75" i="6"/>
  <c r="B75" i="6"/>
  <c r="B86" i="6" s="1"/>
  <c r="F74" i="6"/>
  <c r="B74" i="6"/>
  <c r="B85" i="6" s="1"/>
  <c r="J68" i="6"/>
  <c r="I68" i="6"/>
  <c r="H68" i="6"/>
  <c r="G68" i="6"/>
  <c r="F68" i="6"/>
  <c r="E68" i="6"/>
  <c r="D68" i="6"/>
  <c r="C68" i="6"/>
  <c r="C101" i="6" s="1"/>
  <c r="J67" i="6"/>
  <c r="I67" i="6"/>
  <c r="H67" i="6"/>
  <c r="G67" i="6"/>
  <c r="F67" i="6"/>
  <c r="E67" i="6"/>
  <c r="D67" i="6"/>
  <c r="C67" i="6"/>
  <c r="C100" i="6" s="1"/>
  <c r="J66" i="6"/>
  <c r="I66" i="6"/>
  <c r="H66" i="6"/>
  <c r="G66" i="6"/>
  <c r="F66" i="6"/>
  <c r="E66" i="6"/>
  <c r="D66" i="6"/>
  <c r="C66" i="6"/>
  <c r="C99" i="6" s="1"/>
  <c r="J65" i="6"/>
  <c r="I65" i="6"/>
  <c r="H65" i="6"/>
  <c r="G65" i="6"/>
  <c r="F65" i="6"/>
  <c r="E65" i="6"/>
  <c r="D65" i="6"/>
  <c r="C65" i="6"/>
  <c r="C98" i="6" s="1"/>
  <c r="J64" i="6"/>
  <c r="I64" i="6"/>
  <c r="H64" i="6"/>
  <c r="G64" i="6"/>
  <c r="F64" i="6"/>
  <c r="E64" i="6"/>
  <c r="D64" i="6"/>
  <c r="C64" i="6"/>
  <c r="C97" i="6" s="1"/>
  <c r="J63" i="6"/>
  <c r="I63" i="6"/>
  <c r="H63" i="6"/>
  <c r="G63" i="6"/>
  <c r="F63" i="6"/>
  <c r="E63" i="6"/>
  <c r="D63" i="6"/>
  <c r="C63" i="6"/>
  <c r="C96" i="6" s="1"/>
  <c r="J46" i="6"/>
  <c r="G46" i="6"/>
  <c r="C46" i="6"/>
  <c r="B46" i="6"/>
  <c r="B68" i="6" s="1"/>
  <c r="B101" i="6" s="1"/>
  <c r="J45" i="6"/>
  <c r="G45" i="6"/>
  <c r="C45" i="6"/>
  <c r="B45" i="6"/>
  <c r="B136" i="6" s="1"/>
  <c r="J44" i="6"/>
  <c r="G44" i="6"/>
  <c r="C44" i="6"/>
  <c r="B44" i="6"/>
  <c r="B135" i="6" s="1"/>
  <c r="J43" i="6"/>
  <c r="G43" i="6"/>
  <c r="C43" i="6"/>
  <c r="B43" i="6"/>
  <c r="B134" i="6" s="1"/>
  <c r="J42" i="6"/>
  <c r="G42" i="6"/>
  <c r="C42" i="6"/>
  <c r="B42" i="6"/>
  <c r="B133" i="6" s="1"/>
  <c r="J41" i="6"/>
  <c r="J47" i="6" s="1"/>
  <c r="G41" i="6"/>
  <c r="G47" i="6" s="1"/>
  <c r="C41" i="6"/>
  <c r="B41" i="6"/>
  <c r="B51" i="6" s="1"/>
  <c r="B67" i="6" l="1"/>
  <c r="B100" i="6" s="1"/>
  <c r="F99" i="6"/>
  <c r="B65" i="6"/>
  <c r="B98" i="6" s="1"/>
  <c r="B132" i="6"/>
  <c r="B137" i="6"/>
  <c r="U63" i="6"/>
  <c r="U64" i="6"/>
  <c r="F101" i="6"/>
  <c r="U65" i="6"/>
  <c r="U66" i="6"/>
  <c r="B64" i="6"/>
  <c r="B97" i="6" s="1"/>
  <c r="U67" i="6"/>
  <c r="U68" i="6"/>
  <c r="F97" i="6"/>
  <c r="G98" i="6"/>
  <c r="B63" i="6"/>
  <c r="B96" i="6" s="1"/>
  <c r="B66" i="6"/>
  <c r="B99" i="6" s="1"/>
  <c r="G96" i="6"/>
  <c r="G100" i="6"/>
  <c r="B36" i="5"/>
  <c r="U69" i="6" l="1"/>
  <c r="U70" i="6"/>
  <c r="U71" i="6"/>
  <c r="B33" i="5" l="1"/>
  <c r="B25" i="5" l="1"/>
  <c r="B28" i="5" s="1"/>
  <c r="B49" i="5" s="1"/>
  <c r="B13" i="5"/>
  <c r="B12" i="5"/>
  <c r="B11" i="5"/>
  <c r="B19" i="5"/>
  <c r="B18" i="5"/>
  <c r="B17" i="5"/>
  <c r="B39" i="5"/>
  <c r="B51" i="5" l="1"/>
  <c r="B15" i="5"/>
  <c r="B22" i="5" s="1"/>
  <c r="B48" i="5" s="1"/>
  <c r="B52" i="5" l="1"/>
  <c r="B42" i="5"/>
  <c r="B43" i="5" s="1"/>
  <c r="B44" i="5" s="1"/>
  <c r="B58" i="5" l="1"/>
  <c r="B57" i="5"/>
  <c r="B62" i="5"/>
  <c r="B60" i="5" l="1"/>
</calcChain>
</file>

<file path=xl/sharedStrings.xml><?xml version="1.0" encoding="utf-8"?>
<sst xmlns="http://schemas.openxmlformats.org/spreadsheetml/2006/main" count="329" uniqueCount="285">
  <si>
    <t>Steel Structure: Material</t>
  </si>
  <si>
    <t>Steel Structure: Labor</t>
  </si>
  <si>
    <t>Foundation: Material</t>
  </si>
  <si>
    <t>Foundation: Labor</t>
  </si>
  <si>
    <t>Guy:  Material</t>
  </si>
  <si>
    <t>Anchorage: Guyed V Material</t>
  </si>
  <si>
    <t>Anchorage: Guyed V Labor</t>
  </si>
  <si>
    <t>Flight Diverters / Aerial Marker Balls: Labor</t>
  </si>
  <si>
    <t>Flight Diverters / Aerial Marker Balls: Material</t>
  </si>
  <si>
    <t>Grounding: Material</t>
  </si>
  <si>
    <t>Grounding: Labor</t>
  </si>
  <si>
    <t>Culverts: Material</t>
  </si>
  <si>
    <t>Culverts: Labor</t>
  </si>
  <si>
    <t>BMP measures:</t>
  </si>
  <si>
    <t>Restoration</t>
  </si>
  <si>
    <t>Project Field Office:</t>
  </si>
  <si>
    <t>ROW Clearing: Labor</t>
  </si>
  <si>
    <t>OPGW Regeneration Site: Material</t>
  </si>
  <si>
    <t>OPGW Regeneration Site: Labor</t>
  </si>
  <si>
    <t>Sounding (determine bearing depth): Labor</t>
  </si>
  <si>
    <t>Mobilization</t>
  </si>
  <si>
    <t>Engineering and Support (includes lydar)</t>
  </si>
  <si>
    <t>Geotech</t>
  </si>
  <si>
    <t>Owner provided Construction / Structure Survey</t>
  </si>
  <si>
    <t>Project Management</t>
  </si>
  <si>
    <t>Contractor - Construction Management</t>
  </si>
  <si>
    <t>Contract - Construction Inspection</t>
  </si>
  <si>
    <t>Contract - Compliance Monitors (environmental)</t>
  </si>
  <si>
    <t>Hardware &amp; Insulator: Material</t>
  </si>
  <si>
    <t>Helical Pedestal and Stub Angle Cap: SS Lattice  Material</t>
  </si>
  <si>
    <t>Helical Pedestal and Stub Angle Cap:  SS Lattice Labor</t>
  </si>
  <si>
    <t xml:space="preserve">Conductor: Material </t>
  </si>
  <si>
    <t xml:space="preserve">Conductor: Labor </t>
  </si>
  <si>
    <t>Guard Structures for Installing Wires: Labor</t>
  </si>
  <si>
    <t xml:space="preserve">OHGW: Material </t>
  </si>
  <si>
    <t>OHGW: Labor</t>
  </si>
  <si>
    <t>OPGW Cable: Material</t>
  </si>
  <si>
    <t>OPGW Cable: Labor</t>
  </si>
  <si>
    <t>Fiber Optic Splicing: Labor</t>
  </si>
  <si>
    <t>OPGW Splice: Material</t>
  </si>
  <si>
    <t>Matting: Material</t>
  </si>
  <si>
    <t>Matting: Labor</t>
  </si>
  <si>
    <t>Receive, Unload and Yard Owner Materials</t>
  </si>
  <si>
    <t>Material Storage Yards:</t>
  </si>
  <si>
    <t>Access Road Construction: Labor</t>
  </si>
  <si>
    <t>Equipment / Materials Sales Tax</t>
  </si>
  <si>
    <t>Insurance / bonding</t>
  </si>
  <si>
    <t>MP Internal Services</t>
  </si>
  <si>
    <t>Project Manager</t>
  </si>
  <si>
    <t>T Line Engineer</t>
  </si>
  <si>
    <t>Substation Engineer</t>
  </si>
  <si>
    <t>System Planner</t>
  </si>
  <si>
    <t>Land</t>
  </si>
  <si>
    <t>Environmental</t>
  </si>
  <si>
    <t>Legal</t>
  </si>
  <si>
    <t>Project Controls</t>
  </si>
  <si>
    <t>Project Admin</t>
  </si>
  <si>
    <t>Travel</t>
  </si>
  <si>
    <t>Expenses</t>
  </si>
  <si>
    <t>Public Outreach</t>
  </si>
  <si>
    <t>Permit Fees</t>
  </si>
  <si>
    <t>Development Contingency</t>
  </si>
  <si>
    <t>Professional Services</t>
  </si>
  <si>
    <t>3rd Party DOE</t>
  </si>
  <si>
    <t>Preliminary Engineering</t>
  </si>
  <si>
    <t>Legal - Permitting</t>
  </si>
  <si>
    <t>Permitting Support</t>
  </si>
  <si>
    <t>Right-of-way Agent</t>
  </si>
  <si>
    <t>Legal - Land Acquisition</t>
  </si>
  <si>
    <t>ROW Acquisition Support</t>
  </si>
  <si>
    <t>Land and Land Rights</t>
  </si>
  <si>
    <t>Easement Payments</t>
  </si>
  <si>
    <t>Crop Damage Payments</t>
  </si>
  <si>
    <t>Wetland Offset Payment</t>
  </si>
  <si>
    <t>Total Construction Phase</t>
  </si>
  <si>
    <t>Engineering and Program Management</t>
  </si>
  <si>
    <t>Total Engineering and Program Management</t>
  </si>
  <si>
    <t>Construction Phase Contingency</t>
  </si>
  <si>
    <t>Total MP Internal Services</t>
  </si>
  <si>
    <t xml:space="preserve">HDR -  </t>
  </si>
  <si>
    <t>Total Land and Land Rights</t>
  </si>
  <si>
    <t>Total   Material &amp; Construction</t>
  </si>
  <si>
    <t>Total Great Northern Transmission Line</t>
  </si>
  <si>
    <t>Great Northern Transmission Line Project</t>
  </si>
  <si>
    <t>Preferred Route Estimate - Blue Route</t>
  </si>
  <si>
    <t>Estimate</t>
  </si>
  <si>
    <t>Category</t>
  </si>
  <si>
    <t>Phase Total</t>
  </si>
  <si>
    <t>Blue Route</t>
  </si>
  <si>
    <t>Miles for Blue  Route</t>
  </si>
  <si>
    <t>Est. (2013$)</t>
  </si>
  <si>
    <t>500 kV Line Materials &amp; Construction</t>
  </si>
  <si>
    <t>MP Internal &amp; Professional Services</t>
  </si>
  <si>
    <t>Land &amp; Land Rights</t>
  </si>
  <si>
    <t xml:space="preserve">500 kV Transmission Line  </t>
  </si>
  <si>
    <t>500/230 kV Substation Materials &amp; Construction</t>
  </si>
  <si>
    <t xml:space="preserve">Blackberry 500/230 kV Substation  </t>
  </si>
  <si>
    <t>500 kV Series Compensation Materials &amp; Construction</t>
  </si>
  <si>
    <t>GNTL 500 kV Series Compensation Station</t>
  </si>
  <si>
    <t>230 kV Modifications Transmission Line Materials &amp; Construction</t>
  </si>
  <si>
    <t>230 kV Modifications Substation Materials &amp; Construction</t>
  </si>
  <si>
    <t xml:space="preserve">Minnesota Power 230 kV  Modifications  </t>
  </si>
  <si>
    <t>TOTAL PROJECT</t>
  </si>
  <si>
    <t>PROJECT CONTINGENCY (10%)</t>
  </si>
  <si>
    <t>TOTAL ESTIMATED COST (2013$)</t>
  </si>
  <si>
    <t>Project Funding Sources  2013 Dollars</t>
  </si>
  <si>
    <t xml:space="preserve"> </t>
  </si>
  <si>
    <t>Minnesota Power Base Investment   33.3%</t>
  </si>
  <si>
    <t>Minnesota Power Renewable Optimization Investment  17.7%</t>
  </si>
  <si>
    <t>Manitoba Hydro Portion - 49%</t>
  </si>
  <si>
    <t>Total Project</t>
  </si>
  <si>
    <t>MP Internal  Services</t>
  </si>
  <si>
    <t>Professional Permitting Support</t>
  </si>
  <si>
    <t>Material &amp; Construction</t>
  </si>
  <si>
    <t>DESCRIPTION</t>
  </si>
  <si>
    <t>500KV Series Comp (EPC)</t>
  </si>
  <si>
    <t>500KV Series Comp (CM)</t>
  </si>
  <si>
    <t>500KV Series Comp (OE)</t>
  </si>
  <si>
    <t>Subtotal</t>
  </si>
  <si>
    <t>TOTAL ESTIMATED COST</t>
  </si>
  <si>
    <t xml:space="preserve">ESTIMATED COST SUMMARY </t>
  </si>
  <si>
    <t xml:space="preserve"> 2013 Dollars</t>
  </si>
  <si>
    <t>Labor and Material</t>
  </si>
  <si>
    <t>Equuipment (outdoor)</t>
  </si>
  <si>
    <t>Strucutres (tubular steel)</t>
  </si>
  <si>
    <t>Foundations</t>
  </si>
  <si>
    <t>Cable &amp; Conduit</t>
  </si>
  <si>
    <t>Control House</t>
  </si>
  <si>
    <t>Site Improvements</t>
  </si>
  <si>
    <t>Testing &amp; Energization</t>
  </si>
  <si>
    <t>Contractor Mob/Demob</t>
  </si>
  <si>
    <t>Construction Management</t>
  </si>
  <si>
    <t>Engineering</t>
  </si>
  <si>
    <t>Total Minnesota Power  -51%</t>
  </si>
  <si>
    <t>Additions</t>
  </si>
  <si>
    <t>Total Material Cost</t>
  </si>
  <si>
    <t>R/W Acquisition</t>
  </si>
  <si>
    <t>Engineering / Project Management Labor (MP)</t>
  </si>
  <si>
    <t>Contract - Geo Tech / Foundation Eng</t>
  </si>
  <si>
    <t>Contract - Clearing</t>
  </si>
  <si>
    <t>Contract - Survey (Lidar / Staking)</t>
  </si>
  <si>
    <t>Contract - Inspection (API)</t>
  </si>
  <si>
    <t>Contract - Foundations</t>
  </si>
  <si>
    <t>Contract - Line Construction</t>
  </si>
  <si>
    <t>Contract - R/W Restoration</t>
  </si>
  <si>
    <t>Contingency</t>
  </si>
  <si>
    <t>Total Direct Cost</t>
  </si>
  <si>
    <t>T-Line Revisions For GNTL Project</t>
  </si>
  <si>
    <t>230 kV Line Portion</t>
  </si>
  <si>
    <t>Internal and Professional Services</t>
  </si>
  <si>
    <t>GNTL</t>
  </si>
  <si>
    <t>500kV Estimate of Costs - Segment Route Options</t>
  </si>
  <si>
    <t>Date:  3/21/2014    Rev: E</t>
  </si>
  <si>
    <t>ASSUMPTIONS</t>
  </si>
  <si>
    <t>SEGMENT SPECIFIC INFORMATION</t>
  </si>
  <si>
    <t>No</t>
  </si>
  <si>
    <t>Segment Name</t>
  </si>
  <si>
    <t>Mi</t>
  </si>
  <si>
    <t>Structure Type</t>
  </si>
  <si>
    <t>Str Qty</t>
  </si>
  <si>
    <t>PQ</t>
  </si>
  <si>
    <t>self supporting-65%
guyed V-35%</t>
  </si>
  <si>
    <t>RS</t>
  </si>
  <si>
    <t>guyed V-100%</t>
  </si>
  <si>
    <t>QR</t>
  </si>
  <si>
    <t>Sta</t>
  </si>
  <si>
    <t>TN</t>
  </si>
  <si>
    <r>
      <t xml:space="preserve">NO-26
</t>
    </r>
    <r>
      <rPr>
        <sz val="8"/>
        <rFont val="Arial"/>
        <family val="2"/>
      </rPr>
      <t>(BLUE)</t>
    </r>
  </si>
  <si>
    <t>PARALLEL CORRIDORS</t>
  </si>
  <si>
    <t>Corridor Type</t>
  </si>
  <si>
    <t>Structure Type Used</t>
  </si>
  <si>
    <t>Spans</t>
  </si>
  <si>
    <t>Length</t>
  </si>
  <si>
    <t>Parrallel 230kV</t>
  </si>
  <si>
    <t>Self Supporting Lattice</t>
  </si>
  <si>
    <t>Parrallel 500kV</t>
  </si>
  <si>
    <t>Guyed V Lattice</t>
  </si>
  <si>
    <t>RU</t>
  </si>
  <si>
    <t>NO-OR</t>
  </si>
  <si>
    <t>NO-BL</t>
  </si>
  <si>
    <t>LAND USE BY SEGMENT</t>
  </si>
  <si>
    <t>Segment ID No</t>
  </si>
  <si>
    <t>Farmland</t>
  </si>
  <si>
    <t>Hayland
Pasture</t>
  </si>
  <si>
    <t>Shrubland</t>
  </si>
  <si>
    <t>Wetlands</t>
  </si>
  <si>
    <t>Forested Wetlands</t>
  </si>
  <si>
    <t>Forest</t>
  </si>
  <si>
    <t>Other</t>
  </si>
  <si>
    <t>Miles Farmland</t>
  </si>
  <si>
    <t>Use for crop damage payment calculations</t>
  </si>
  <si>
    <t>STRUCTURE SPECIFIC INFORMATION</t>
  </si>
  <si>
    <t>STRUCTURE TYPE</t>
  </si>
  <si>
    <t>WEIGHT</t>
  </si>
  <si>
    <t>Helical Pile Depths
 in Wetlands</t>
  </si>
  <si>
    <t>CIP Foundations in Uplands</t>
  </si>
  <si>
    <t>30ft</t>
  </si>
  <si>
    <t>20ft Depth - Helical</t>
  </si>
  <si>
    <t>3ft  x  25ft</t>
  </si>
  <si>
    <t>4ft  x  27ft</t>
  </si>
  <si>
    <t>5ft  x  29ft</t>
  </si>
  <si>
    <t>6ft  x  31ft</t>
  </si>
  <si>
    <t>utilized helical screw in anchorage for self supporting lattice structures in wetlands</t>
  </si>
  <si>
    <t>utilized cast in place concrete foundations for self supporting lattice structures in uplands</t>
  </si>
  <si>
    <t>500kV STRUCTURE TYPES CONSIDERED IN VARIOUS LAND USE AREAS</t>
  </si>
  <si>
    <t>Secondary 500kV str - to be used in parrallel corridors, wetlands and wooded wetlands; or limited use areas where the overall footprint is not the larger concern</t>
  </si>
  <si>
    <t>Primary 500kV str - to be used in non wetlands areas to minimize footprint to agricultural or residential areas</t>
  </si>
  <si>
    <t>Primary 500V str - to be used in all areas for running angles</t>
  </si>
  <si>
    <t>Primary 500kV str - to be used in all areas for light dead ends</t>
  </si>
  <si>
    <t>Primary 500kV str - to be used in all areas for heavy dead ends</t>
  </si>
  <si>
    <t>TREE CLEARING ALLOWED</t>
  </si>
  <si>
    <t>allowed for full width ROW tree clearing in all wooded wetlands and forested areas</t>
  </si>
  <si>
    <t>Length of Clearing Required</t>
  </si>
  <si>
    <t>Number of Spans</t>
  </si>
  <si>
    <t>Percentage of Segment Requiring Clearing</t>
  </si>
  <si>
    <t>(feet)</t>
  </si>
  <si>
    <t>(miles)</t>
  </si>
  <si>
    <t>(acres)</t>
  </si>
  <si>
    <t>AERIAL MARKER BALLS AND BIRD FLIGHT DIVERTERS INCLUDED</t>
  </si>
  <si>
    <t>aerial marker balls</t>
  </si>
  <si>
    <t>allowed for marker balls based on 1 span per each 7 mile section of line</t>
  </si>
  <si>
    <t>bird flight diverters</t>
  </si>
  <si>
    <r>
      <t xml:space="preserve">1,743 spans
</t>
    </r>
    <r>
      <rPr>
        <sz val="8"/>
        <rFont val="Arial"/>
        <family val="2"/>
      </rPr>
      <t>(of a possible 1,993)</t>
    </r>
  </si>
  <si>
    <t>allowed for diverters in all wetlands, wooded wetlands and
forest areas in all segments</t>
  </si>
  <si>
    <t>STORAGE YARDS INCLUDED</t>
  </si>
  <si>
    <t>Line Section</t>
  </si>
  <si>
    <t>storage yards</t>
  </si>
  <si>
    <t>location</t>
  </si>
  <si>
    <t xml:space="preserve">500Kv </t>
  </si>
  <si>
    <t>located at nearest towns along alignment</t>
  </si>
  <si>
    <t>at this time did not allow for - but would consider 36 month rental duration for all yards</t>
  </si>
  <si>
    <t>PROJECT MANAGEMENT OFFICE FACILITIES AND
PROJECT SUPPORT STAFF</t>
  </si>
  <si>
    <t>did not inlcude costs for project office location with a duration of 36 months</t>
  </si>
  <si>
    <t>costs include office and utilities, receptionist, staff assistants, superintendent, project manager, safety coordinator, material coordinator, schedule coordinator</t>
  </si>
  <si>
    <t>if these are to be included the cost allowed for this is $6.8M over the 3 year period</t>
  </si>
  <si>
    <t>CONSTRUCTION INSPECTION</t>
  </si>
  <si>
    <t>allowed for 10 construction inspectors with a duration of 36 months</t>
  </si>
  <si>
    <t>COMPLIANCE MONITORS</t>
  </si>
  <si>
    <t>allowed for 6 environmental compliance monitors with a duration of 36 months</t>
  </si>
  <si>
    <t>ROW MATTING ALLOWED</t>
  </si>
  <si>
    <t>used average cost per mile to purchase, install and move four times - applied to all wetlands sections - allowed double matting throughout</t>
  </si>
  <si>
    <t>lengths considered for matting per section are listed below</t>
  </si>
  <si>
    <t>Wetlands and Wooded Wetlands lengths</t>
  </si>
  <si>
    <t>Assumption used for Matting Costs</t>
  </si>
  <si>
    <t>Cost per mile for labor for install and move to new location</t>
  </si>
  <si>
    <r>
      <t xml:space="preserve">BRIDGE MATTING ALLOWED </t>
    </r>
    <r>
      <rPr>
        <sz val="10"/>
        <rFont val="Arial"/>
        <family val="2"/>
      </rPr>
      <t>(4'x12"x30')</t>
    </r>
  </si>
  <si>
    <t>90 mats purchased at price of $2500 each</t>
  </si>
  <si>
    <t>labor cost for placement and 1 removal of matting at price of $500 per mat</t>
  </si>
  <si>
    <t>allowed for mats to be placed and removed to 2 locations</t>
  </si>
  <si>
    <t>allowed for matting to be installed a total of 95 locations</t>
  </si>
  <si>
    <t>APPROACH W/CULVERT INCLUDED</t>
  </si>
  <si>
    <t>allowed for 180 approaches to be installed - from road ways to ROW</t>
  </si>
  <si>
    <t>ACCESS</t>
  </si>
  <si>
    <t>considered overland travel on ROW in areas that were farmland, hayland, pasture and shrubland</t>
  </si>
  <si>
    <t>considered permanent access road system to be developed in forested areas</t>
  </si>
  <si>
    <t>did not allow for permanent access road system in wetlands or wooded wetlands (typical access is matting)</t>
  </si>
  <si>
    <t>BMP'S ALLOWED FOR</t>
  </si>
  <si>
    <t>silt fence - allowed for silt fencing at all approaches - 2 per approach (25ft length ea)</t>
  </si>
  <si>
    <t>wattle barrier -allowed for wattles at all approaches - 2 per approach (25ft length ea)</t>
  </si>
  <si>
    <t>mulch and seed - in all pasture and shrub brush land use areas</t>
  </si>
  <si>
    <t>deep chisel - in all farmland and pasture land use areas</t>
  </si>
  <si>
    <t>restoration - tower site:  allowed for full restoration at all tower locations</t>
  </si>
  <si>
    <t>restoration - full span:  allowed for full span restoration costs in all spans</t>
  </si>
  <si>
    <t>CONDUCTOR INSTALLATION COSTS INCLUDED</t>
  </si>
  <si>
    <t>allowed for H frame guard structures at crossings</t>
  </si>
  <si>
    <t xml:space="preserve"> allowed for ?? 230/345/500kV ehv crossings</t>
  </si>
  <si>
    <t>OWNER MATERIALS RECEIVED AND YARDED BY CONTRACTOR</t>
  </si>
  <si>
    <t>did not include costs in estimate to receive and yard 500kV materials - 
but have cost of $2.3M for this task over a two year period</t>
  </si>
  <si>
    <t>did not include costs for material storage yards and work show ups -
 but have cost of $1.1M for this cost over a three year period</t>
  </si>
  <si>
    <t>GNTL Project Estimate Summary</t>
  </si>
  <si>
    <t>Accumulated by MH Donahue</t>
  </si>
  <si>
    <t xml:space="preserve">GNTL Project Estimate  </t>
  </si>
  <si>
    <t>Blackberry 500/230 kV Subsation</t>
  </si>
  <si>
    <t>GNTL 500 kV Series Compenstion Station</t>
  </si>
  <si>
    <t>GNTL 230 kV System Modification</t>
  </si>
  <si>
    <t>Substation Revisions For GNTL Project</t>
  </si>
  <si>
    <t xml:space="preserve">    Material &amp; Construction</t>
  </si>
  <si>
    <t>Internal and Professional Servioes</t>
  </si>
  <si>
    <t>Relay Panel Upgrades</t>
  </si>
  <si>
    <t>Blackberry 230 kV Subsation</t>
  </si>
  <si>
    <t>Arrowhead 230 kV Substation</t>
  </si>
  <si>
    <t>Forbes 230 kV Substation</t>
  </si>
  <si>
    <t>Hilltop 230 kV Subsation</t>
  </si>
  <si>
    <t>Total Substation Upgrades</t>
  </si>
  <si>
    <t>Project Estimate with Contingency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</si>
</sst>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Date Prepared:&quot;\ m/d/yyyy"/>
    <numFmt numFmtId="167" formatCode="&quot;Lattice steel price @ $&quot;0.00&quot; per pound&quot;"/>
    <numFmt numFmtId="168" formatCode="&quot;2156 ACSR conductor price @ $&quot;0.00&quot; per foot&quot;"/>
    <numFmt numFmtId="169" formatCode="&quot;1/2''EHS price @ $&quot;0.00&quot; per foot&quot;"/>
    <numFmt numFmtId="170" formatCode="&quot;48 count OPGW price @ $&quot;0.00&quot; per foot&quot;"/>
    <numFmt numFmtId="171" formatCode="&quot;4 bundle conductor installation costs based on $&quot;00,000&quot; per mile&quot;"/>
    <numFmt numFmtId="172" formatCode="&quot;OPGW installation costs based on $&quot;00,000&quot; per mile&quot;"/>
    <numFmt numFmtId="173" formatCode="&quot;Shield wire installation costs based on $&quot;0,000&quot; per mile&quot;"/>
    <numFmt numFmtId="174" formatCode="0\ &quot;mi&quot;"/>
    <numFmt numFmtId="175" formatCode="0,000\ &quot;str's&quot;"/>
    <numFmt numFmtId="176" formatCode="#,##0\ &quot;ft&quot;"/>
    <numFmt numFmtId="177" formatCode="0.0\ &quot;miles&quot;"/>
    <numFmt numFmtId="178" formatCode="0.0%"/>
    <numFmt numFmtId="179" formatCode="#,##0\ &quot;lbs&quot;"/>
    <numFmt numFmtId="180" formatCode="0.0"/>
    <numFmt numFmtId="181" formatCode="0\ &quot;ft.&quot;"/>
    <numFmt numFmtId="182" formatCode="0.00\ &quot;mi&quot;"/>
    <numFmt numFmtId="183" formatCode="0\ &quot;acres&quot;"/>
    <numFmt numFmtId="184" formatCode="0,000\ &quot;acres&quot;"/>
    <numFmt numFmtId="185" formatCode="0\ &quot;spans&quot;"/>
    <numFmt numFmtId="186" formatCode="0.0\ &quot;mi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4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</cellStyleXfs>
  <cellXfs count="351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0" xfId="0" applyBorder="1"/>
    <xf numFmtId="164" fontId="0" fillId="0" borderId="0" xfId="1" applyNumberFormat="1" applyFont="1" applyBorder="1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 applyAlignment="1">
      <alignment horizontal="center"/>
    </xf>
    <xf numFmtId="164" fontId="0" fillId="0" borderId="8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14" xfId="0" applyBorder="1"/>
    <xf numFmtId="0" fontId="0" fillId="0" borderId="0" xfId="0" applyFill="1" applyBorder="1"/>
    <xf numFmtId="0" fontId="4" fillId="0" borderId="16" xfId="2" applyFont="1" applyBorder="1" applyAlignment="1">
      <alignment horizontal="center"/>
    </xf>
    <xf numFmtId="0" fontId="4" fillId="0" borderId="16" xfId="2" applyFont="1" applyFill="1" applyBorder="1" applyAlignment="1">
      <alignment horizontal="left" indent="1"/>
    </xf>
    <xf numFmtId="0" fontId="5" fillId="0" borderId="16" xfId="2" applyFont="1" applyBorder="1" applyAlignment="1">
      <alignment horizontal="left" indent="1"/>
    </xf>
    <xf numFmtId="0" fontId="4" fillId="0" borderId="16" xfId="2" applyFont="1" applyFill="1" applyBorder="1"/>
    <xf numFmtId="0" fontId="4" fillId="0" borderId="16" xfId="2" applyFont="1" applyFill="1" applyBorder="1" applyAlignment="1">
      <alignment horizontal="center"/>
    </xf>
    <xf numFmtId="0" fontId="4" fillId="0" borderId="16" xfId="2" quotePrefix="1" applyFont="1" applyBorder="1" applyAlignment="1">
      <alignment horizontal="center"/>
    </xf>
    <xf numFmtId="0" fontId="4" fillId="0" borderId="16" xfId="2" applyFont="1" applyBorder="1" applyAlignment="1">
      <alignment horizontal="left" indent="1"/>
    </xf>
    <xf numFmtId="0" fontId="2" fillId="0" borderId="4" xfId="0" applyFont="1" applyBorder="1"/>
    <xf numFmtId="0" fontId="0" fillId="0" borderId="7" xfId="0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7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/>
    <xf numFmtId="0" fontId="13" fillId="0" borderId="2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174" fontId="17" fillId="0" borderId="17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Border="1" applyAlignment="1">
      <alignment horizontal="center"/>
    </xf>
    <xf numFmtId="0" fontId="3" fillId="0" borderId="17" xfId="0" quotePrefix="1" applyFont="1" applyFill="1" applyBorder="1" applyAlignment="1">
      <alignment horizontal="right" indent="1"/>
    </xf>
    <xf numFmtId="178" fontId="3" fillId="0" borderId="17" xfId="0" applyNumberFormat="1" applyFont="1" applyFill="1" applyBorder="1" applyAlignment="1">
      <alignment horizontal="left"/>
    </xf>
    <xf numFmtId="9" fontId="3" fillId="0" borderId="16" xfId="0" applyNumberFormat="1" applyFon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left" wrapText="1"/>
    </xf>
    <xf numFmtId="9" fontId="3" fillId="0" borderId="17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2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quotePrefix="1" applyFont="1" applyFill="1" applyBorder="1" applyAlignment="1">
      <alignment horizontal="right" indent="1"/>
    </xf>
    <xf numFmtId="178" fontId="3" fillId="7" borderId="17" xfId="0" applyNumberFormat="1" applyFont="1" applyFill="1" applyBorder="1" applyAlignment="1">
      <alignment horizontal="left"/>
    </xf>
    <xf numFmtId="182" fontId="3" fillId="7" borderId="17" xfId="0" applyNumberFormat="1" applyFont="1" applyFill="1" applyBorder="1" applyAlignment="1">
      <alignment horizontal="center" vertical="center" wrapText="1"/>
    </xf>
    <xf numFmtId="183" fontId="3" fillId="7" borderId="17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182" fontId="3" fillId="0" borderId="17" xfId="0" applyNumberFormat="1" applyFont="1" applyFill="1" applyBorder="1" applyAlignment="1">
      <alignment horizontal="center" vertical="center" wrapText="1"/>
    </xf>
    <xf numFmtId="183" fontId="3" fillId="0" borderId="1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78" fontId="3" fillId="7" borderId="17" xfId="0" applyNumberFormat="1" applyFont="1" applyFill="1" applyBorder="1" applyAlignment="1">
      <alignment horizontal="left" wrapText="1"/>
    </xf>
    <xf numFmtId="184" fontId="3" fillId="7" borderId="17" xfId="0" applyNumberFormat="1" applyFont="1" applyFill="1" applyBorder="1" applyAlignment="1">
      <alignment horizontal="center" vertical="center" wrapText="1"/>
    </xf>
    <xf numFmtId="183" fontId="3" fillId="0" borderId="0" xfId="0" applyNumberFormat="1" applyFont="1" applyFill="1"/>
    <xf numFmtId="0" fontId="3" fillId="0" borderId="17" xfId="0" quotePrefix="1" applyFont="1" applyFill="1" applyBorder="1" applyAlignment="1">
      <alignment horizontal="right"/>
    </xf>
    <xf numFmtId="2" fontId="3" fillId="0" borderId="0" xfId="0" applyNumberFormat="1" applyFont="1" applyFill="1"/>
    <xf numFmtId="0" fontId="3" fillId="0" borderId="32" xfId="0" quotePrefix="1" applyFont="1" applyFill="1" applyBorder="1" applyAlignment="1">
      <alignment horizontal="right"/>
    </xf>
    <xf numFmtId="178" fontId="3" fillId="0" borderId="32" xfId="0" applyNumberFormat="1" applyFont="1" applyFill="1" applyBorder="1" applyAlignment="1">
      <alignment horizontal="left" wrapText="1"/>
    </xf>
    <xf numFmtId="0" fontId="3" fillId="7" borderId="9" xfId="0" quotePrefix="1" applyFont="1" applyFill="1" applyBorder="1" applyAlignment="1">
      <alignment horizontal="right"/>
    </xf>
    <xf numFmtId="178" fontId="3" fillId="7" borderId="21" xfId="0" applyNumberFormat="1" applyFont="1" applyFill="1" applyBorder="1" applyAlignment="1">
      <alignment horizontal="left"/>
    </xf>
    <xf numFmtId="186" fontId="3" fillId="7" borderId="21" xfId="0" applyNumberFormat="1" applyFont="1" applyFill="1" applyBorder="1" applyAlignment="1">
      <alignment horizontal="center" vertical="center" wrapText="1"/>
    </xf>
    <xf numFmtId="186" fontId="3" fillId="7" borderId="10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/>
    <xf numFmtId="0" fontId="3" fillId="7" borderId="0" xfId="0" applyFont="1" applyFill="1" applyBorder="1"/>
    <xf numFmtId="0" fontId="3" fillId="7" borderId="13" xfId="0" applyFont="1" applyFill="1" applyBorder="1"/>
    <xf numFmtId="14" fontId="0" fillId="0" borderId="0" xfId="0" applyNumberFormat="1"/>
    <xf numFmtId="0" fontId="0" fillId="0" borderId="3" xfId="0" applyBorder="1"/>
    <xf numFmtId="44" fontId="0" fillId="0" borderId="5" xfId="1" applyFont="1" applyBorder="1"/>
    <xf numFmtId="44" fontId="0" fillId="0" borderId="6" xfId="1" applyFont="1" applyBorder="1"/>
    <xf numFmtId="44" fontId="0" fillId="0" borderId="5" xfId="0" applyNumberFormat="1" applyBorder="1"/>
    <xf numFmtId="0" fontId="0" fillId="0" borderId="8" xfId="0" applyBorder="1"/>
    <xf numFmtId="42" fontId="0" fillId="0" borderId="0" xfId="0" applyNumberFormat="1"/>
    <xf numFmtId="0" fontId="0" fillId="0" borderId="4" xfId="0" applyBorder="1" applyAlignment="1">
      <alignment horizontal="right"/>
    </xf>
    <xf numFmtId="42" fontId="0" fillId="0" borderId="5" xfId="0" applyNumberFormat="1" applyBorder="1"/>
    <xf numFmtId="42" fontId="0" fillId="0" borderId="6" xfId="0" applyNumberFormat="1" applyBorder="1"/>
    <xf numFmtId="42" fontId="0" fillId="0" borderId="33" xfId="0" applyNumberFormat="1" applyBorder="1"/>
    <xf numFmtId="0" fontId="2" fillId="0" borderId="0" xfId="0" applyFont="1"/>
    <xf numFmtId="164" fontId="2" fillId="0" borderId="0" xfId="1" applyNumberFormat="1" applyFont="1"/>
    <xf numFmtId="0" fontId="2" fillId="0" borderId="5" xfId="0" applyFont="1" applyBorder="1"/>
    <xf numFmtId="0" fontId="2" fillId="0" borderId="8" xfId="0" applyFont="1" applyBorder="1"/>
    <xf numFmtId="0" fontId="4" fillId="0" borderId="32" xfId="2" applyFont="1" applyBorder="1" applyAlignment="1">
      <alignment horizontal="center"/>
    </xf>
    <xf numFmtId="0" fontId="3" fillId="0" borderId="32" xfId="2" applyBorder="1" applyAlignment="1">
      <alignment horizontal="right" indent="1"/>
    </xf>
    <xf numFmtId="0" fontId="3" fillId="0" borderId="34" xfId="2" applyBorder="1" applyAlignment="1">
      <alignment horizontal="right" indent="1"/>
    </xf>
    <xf numFmtId="165" fontId="17" fillId="0" borderId="34" xfId="2" applyNumberFormat="1" applyFont="1" applyFill="1" applyBorder="1" applyAlignment="1">
      <alignment horizontal="right" indent="1"/>
    </xf>
    <xf numFmtId="0" fontId="17" fillId="0" borderId="23" xfId="2" applyFont="1" applyBorder="1"/>
    <xf numFmtId="165" fontId="3" fillId="0" borderId="34" xfId="2" applyNumberFormat="1" applyFill="1" applyBorder="1" applyAlignment="1">
      <alignment horizontal="right" indent="1"/>
    </xf>
    <xf numFmtId="0" fontId="3" fillId="0" borderId="34" xfId="2" applyFill="1" applyBorder="1" applyAlignment="1">
      <alignment horizontal="right" indent="1"/>
    </xf>
    <xf numFmtId="165" fontId="4" fillId="0" borderId="34" xfId="2" applyNumberFormat="1" applyFont="1" applyFill="1" applyBorder="1" applyAlignment="1">
      <alignment horizontal="right" indent="1"/>
    </xf>
    <xf numFmtId="0" fontId="17" fillId="0" borderId="32" xfId="2" applyFont="1" applyBorder="1" applyAlignment="1">
      <alignment horizontal="right" indent="1"/>
    </xf>
    <xf numFmtId="165" fontId="3" fillId="0" borderId="34" xfId="2" applyNumberFormat="1" applyFont="1" applyFill="1" applyBorder="1" applyAlignment="1">
      <alignment horizontal="right" indent="1"/>
    </xf>
    <xf numFmtId="0" fontId="3" fillId="0" borderId="34" xfId="2" applyFont="1" applyFill="1" applyBorder="1" applyAlignment="1">
      <alignment horizontal="right" indent="1"/>
    </xf>
    <xf numFmtId="165" fontId="4" fillId="0" borderId="23" xfId="2" applyNumberFormat="1" applyFont="1" applyFill="1" applyBorder="1" applyAlignment="1">
      <alignment horizontal="right" indent="1"/>
    </xf>
    <xf numFmtId="0" fontId="2" fillId="0" borderId="0" xfId="0" applyFont="1" applyBorder="1"/>
    <xf numFmtId="164" fontId="2" fillId="0" borderId="9" xfId="1" applyNumberFormat="1" applyFont="1" applyBorder="1"/>
    <xf numFmtId="0" fontId="2" fillId="0" borderId="21" xfId="0" applyFont="1" applyBorder="1"/>
    <xf numFmtId="0" fontId="0" fillId="0" borderId="10" xfId="0" applyBorder="1"/>
    <xf numFmtId="164" fontId="0" fillId="0" borderId="11" xfId="1" applyNumberFormat="1" applyFont="1" applyBorder="1"/>
    <xf numFmtId="0" fontId="0" fillId="0" borderId="13" xfId="0" applyBorder="1"/>
    <xf numFmtId="164" fontId="2" fillId="0" borderId="11" xfId="1" applyNumberFormat="1" applyFont="1" applyBorder="1"/>
    <xf numFmtId="164" fontId="0" fillId="0" borderId="11" xfId="1" applyNumberFormat="1" applyFont="1" applyFill="1" applyBorder="1"/>
    <xf numFmtId="164" fontId="0" fillId="0" borderId="0" xfId="1" applyNumberFormat="1" applyFont="1" applyFill="1" applyBorder="1"/>
    <xf numFmtId="0" fontId="0" fillId="0" borderId="13" xfId="0" applyFill="1" applyBorder="1"/>
    <xf numFmtId="0" fontId="2" fillId="0" borderId="0" xfId="0" applyFont="1" applyFill="1" applyBorder="1"/>
    <xf numFmtId="164" fontId="2" fillId="0" borderId="11" xfId="1" applyNumberFormat="1" applyFont="1" applyFill="1" applyBorder="1"/>
    <xf numFmtId="164" fontId="0" fillId="0" borderId="14" xfId="1" applyNumberFormat="1" applyFont="1" applyFill="1" applyBorder="1"/>
    <xf numFmtId="0" fontId="0" fillId="0" borderId="1" xfId="0" applyFill="1" applyBorder="1"/>
    <xf numFmtId="164" fontId="0" fillId="0" borderId="12" xfId="1" applyNumberFormat="1" applyFont="1" applyFill="1" applyBorder="1"/>
    <xf numFmtId="164" fontId="0" fillId="0" borderId="9" xfId="1" applyNumberFormat="1" applyFont="1" applyBorder="1"/>
    <xf numFmtId="0" fontId="0" fillId="0" borderId="21" xfId="0" applyBorder="1"/>
    <xf numFmtId="0" fontId="0" fillId="0" borderId="11" xfId="0" applyFill="1" applyBorder="1"/>
    <xf numFmtId="164" fontId="0" fillId="0" borderId="13" xfId="1" applyNumberFormat="1" applyFont="1" applyFill="1" applyBorder="1"/>
    <xf numFmtId="164" fontId="0" fillId="0" borderId="12" xfId="0" applyNumberForma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right"/>
    </xf>
    <xf numFmtId="165" fontId="10" fillId="6" borderId="9" xfId="0" applyNumberFormat="1" applyFont="1" applyFill="1" applyBorder="1" applyAlignment="1">
      <alignment horizontal="center" vertical="center"/>
    </xf>
    <xf numFmtId="165" fontId="10" fillId="6" borderId="21" xfId="0" applyNumberFormat="1" applyFont="1" applyFill="1" applyBorder="1" applyAlignment="1">
      <alignment horizontal="center" vertical="center"/>
    </xf>
    <xf numFmtId="165" fontId="10" fillId="6" borderId="10" xfId="0" applyNumberFormat="1" applyFont="1" applyFill="1" applyBorder="1" applyAlignment="1">
      <alignment horizontal="center" vertical="center"/>
    </xf>
    <xf numFmtId="167" fontId="3" fillId="7" borderId="9" xfId="0" applyNumberFormat="1" applyFont="1" applyFill="1" applyBorder="1" applyAlignment="1">
      <alignment horizontal="center"/>
    </xf>
    <xf numFmtId="167" fontId="3" fillId="7" borderId="21" xfId="0" applyNumberFormat="1" applyFont="1" applyFill="1" applyBorder="1" applyAlignment="1">
      <alignment horizontal="center"/>
    </xf>
    <xf numFmtId="167" fontId="3" fillId="7" borderId="10" xfId="0" applyNumberFormat="1" applyFont="1" applyFill="1" applyBorder="1" applyAlignment="1">
      <alignment horizontal="center"/>
    </xf>
    <xf numFmtId="168" fontId="3" fillId="7" borderId="11" xfId="0" applyNumberFormat="1" applyFont="1" applyFill="1" applyBorder="1" applyAlignment="1">
      <alignment horizontal="center"/>
    </xf>
    <xf numFmtId="168" fontId="3" fillId="7" borderId="0" xfId="0" applyNumberFormat="1" applyFont="1" applyFill="1" applyBorder="1" applyAlignment="1">
      <alignment horizontal="center"/>
    </xf>
    <xf numFmtId="168" fontId="3" fillId="7" borderId="13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171" fontId="3" fillId="7" borderId="11" xfId="0" applyNumberFormat="1" applyFont="1" applyFill="1" applyBorder="1" applyAlignment="1">
      <alignment horizontal="center"/>
    </xf>
    <xf numFmtId="171" fontId="3" fillId="7" borderId="0" xfId="0" applyNumberFormat="1" applyFont="1" applyFill="1" applyBorder="1" applyAlignment="1">
      <alignment horizontal="center"/>
    </xf>
    <xf numFmtId="171" fontId="3" fillId="7" borderId="13" xfId="0" applyNumberFormat="1" applyFont="1" applyFill="1" applyBorder="1" applyAlignment="1">
      <alignment horizontal="center"/>
    </xf>
    <xf numFmtId="169" fontId="3" fillId="7" borderId="11" xfId="0" applyNumberFormat="1" applyFont="1" applyFill="1" applyBorder="1" applyAlignment="1">
      <alignment horizontal="center"/>
    </xf>
    <xf numFmtId="169" fontId="3" fillId="7" borderId="0" xfId="0" applyNumberFormat="1" applyFont="1" applyFill="1" applyBorder="1" applyAlignment="1">
      <alignment horizontal="center"/>
    </xf>
    <xf numFmtId="169" fontId="3" fillId="7" borderId="13" xfId="0" applyNumberFormat="1" applyFont="1" applyFill="1" applyBorder="1" applyAlignment="1">
      <alignment horizontal="center"/>
    </xf>
    <xf numFmtId="170" fontId="3" fillId="7" borderId="11" xfId="0" applyNumberFormat="1" applyFont="1" applyFill="1" applyBorder="1" applyAlignment="1">
      <alignment horizontal="center"/>
    </xf>
    <xf numFmtId="170" fontId="3" fillId="7" borderId="0" xfId="0" applyNumberFormat="1" applyFont="1" applyFill="1" applyBorder="1" applyAlignment="1">
      <alignment horizontal="center"/>
    </xf>
    <xf numFmtId="170" fontId="3" fillId="7" borderId="13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wrapText="1"/>
    </xf>
    <xf numFmtId="0" fontId="3" fillId="7" borderId="11" xfId="2" applyFont="1" applyFill="1" applyBorder="1" applyAlignment="1">
      <alignment horizontal="center"/>
    </xf>
    <xf numFmtId="0" fontId="3" fillId="7" borderId="0" xfId="2" applyFont="1" applyFill="1" applyBorder="1" applyAlignment="1">
      <alignment horizontal="center"/>
    </xf>
    <xf numFmtId="0" fontId="3" fillId="7" borderId="13" xfId="2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73" fontId="3" fillId="7" borderId="11" xfId="0" applyNumberFormat="1" applyFont="1" applyFill="1" applyBorder="1" applyAlignment="1">
      <alignment horizontal="center" wrapText="1"/>
    </xf>
    <xf numFmtId="173" fontId="3" fillId="7" borderId="0" xfId="0" applyNumberFormat="1" applyFont="1" applyFill="1" applyBorder="1" applyAlignment="1">
      <alignment horizontal="center" wrapText="1"/>
    </xf>
    <xf numFmtId="173" fontId="3" fillId="7" borderId="13" xfId="0" applyNumberFormat="1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7" borderId="11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horizontal="center" vertical="center" wrapText="1"/>
    </xf>
    <xf numFmtId="0" fontId="3" fillId="7" borderId="13" xfId="2" applyFont="1" applyFill="1" applyBorder="1" applyAlignment="1">
      <alignment horizontal="center" vertical="center" wrapText="1"/>
    </xf>
    <xf numFmtId="0" fontId="3" fillId="7" borderId="11" xfId="2" applyFont="1" applyFill="1" applyBorder="1" applyAlignment="1">
      <alignment horizontal="center" wrapText="1"/>
    </xf>
    <xf numFmtId="0" fontId="3" fillId="7" borderId="0" xfId="2" applyFont="1" applyFill="1" applyBorder="1" applyAlignment="1">
      <alignment horizontal="center" wrapText="1"/>
    </xf>
    <xf numFmtId="0" fontId="3" fillId="7" borderId="13" xfId="2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75" fontId="17" fillId="0" borderId="16" xfId="0" applyNumberFormat="1" applyFont="1" applyFill="1" applyBorder="1" applyAlignment="1">
      <alignment horizontal="center" vertical="center"/>
    </xf>
    <xf numFmtId="175" fontId="17" fillId="0" borderId="18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79" fontId="3" fillId="0" borderId="17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80" fontId="3" fillId="0" borderId="16" xfId="0" applyNumberFormat="1" applyFont="1" applyFill="1" applyBorder="1" applyAlignment="1">
      <alignment horizontal="center"/>
    </xf>
    <xf numFmtId="180" fontId="3" fillId="0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81" fontId="3" fillId="0" borderId="16" xfId="0" applyNumberFormat="1" applyFont="1" applyFill="1" applyBorder="1" applyAlignment="1">
      <alignment horizontal="center"/>
    </xf>
    <xf numFmtId="181" fontId="3" fillId="0" borderId="18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79" fontId="3" fillId="7" borderId="16" xfId="0" applyNumberFormat="1" applyFont="1" applyFill="1" applyBorder="1" applyAlignment="1">
      <alignment horizontal="left"/>
    </xf>
    <xf numFmtId="179" fontId="3" fillId="7" borderId="22" xfId="0" applyNumberFormat="1" applyFont="1" applyFill="1" applyBorder="1" applyAlignment="1">
      <alignment horizontal="left"/>
    </xf>
    <xf numFmtId="179" fontId="3" fillId="7" borderId="18" xfId="0" applyNumberFormat="1" applyFont="1" applyFill="1" applyBorder="1" applyAlignment="1">
      <alignment horizontal="left"/>
    </xf>
    <xf numFmtId="0" fontId="10" fillId="6" borderId="1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vertical="center" wrapText="1"/>
    </xf>
    <xf numFmtId="0" fontId="3" fillId="7" borderId="29" xfId="0" applyFont="1" applyFill="1" applyBorder="1" applyAlignment="1">
      <alignment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6" fontId="3" fillId="7" borderId="16" xfId="0" applyNumberFormat="1" applyFont="1" applyFill="1" applyBorder="1" applyAlignment="1">
      <alignment horizontal="center" vertical="center" wrapText="1"/>
    </xf>
    <xf numFmtId="176" fontId="3" fillId="7" borderId="18" xfId="0" applyNumberFormat="1" applyFont="1" applyFill="1" applyBorder="1" applyAlignment="1">
      <alignment horizontal="center" vertical="center" wrapText="1"/>
    </xf>
    <xf numFmtId="9" fontId="3" fillId="7" borderId="17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185" fontId="3" fillId="7" borderId="16" xfId="0" applyNumberFormat="1" applyFont="1" applyFill="1" applyBorder="1" applyAlignment="1">
      <alignment horizontal="center" vertical="center" wrapText="1"/>
    </xf>
    <xf numFmtId="185" fontId="3" fillId="7" borderId="22" xfId="0" applyNumberFormat="1" applyFont="1" applyFill="1" applyBorder="1" applyAlignment="1">
      <alignment horizontal="center" vertical="center" wrapText="1"/>
    </xf>
    <xf numFmtId="185" fontId="3" fillId="7" borderId="18" xfId="0" applyNumberFormat="1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181" fontId="3" fillId="7" borderId="17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6" fontId="3" fillId="0" borderId="17" xfId="0" applyNumberFormat="1" applyFont="1" applyFill="1" applyBorder="1" applyAlignment="1">
      <alignment horizontal="center" vertical="center" wrapText="1"/>
    </xf>
    <xf numFmtId="186" fontId="3" fillId="0" borderId="1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86" fontId="3" fillId="0" borderId="22" xfId="0" applyNumberFormat="1" applyFont="1" applyFill="1" applyBorder="1" applyAlignment="1">
      <alignment horizontal="center" vertical="center" wrapText="1"/>
    </xf>
    <xf numFmtId="186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86" fontId="3" fillId="0" borderId="9" xfId="0" applyNumberFormat="1" applyFont="1" applyFill="1" applyBorder="1" applyAlignment="1">
      <alignment horizontal="center" vertical="center" wrapText="1"/>
    </xf>
    <xf numFmtId="186" fontId="3" fillId="0" borderId="21" xfId="0" applyNumberFormat="1" applyFont="1" applyFill="1" applyBorder="1" applyAlignment="1">
      <alignment horizontal="center" vertical="center" wrapText="1"/>
    </xf>
    <xf numFmtId="186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</cellXfs>
  <cellStyles count="4">
    <cellStyle name="Comma [0]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180977</xdr:colOff>
      <xdr:row>6</xdr:row>
      <xdr:rowOff>133346</xdr:rowOff>
    </xdr:from>
    <xdr:ext cx="3152774" cy="7781927"/>
    <xdr:sp macro="" textlink="">
      <xdr:nvSpPr>
        <xdr:cNvPr id="2" name="TextBox 1"/>
        <xdr:cNvSpPr txBox="1"/>
      </xdr:nvSpPr>
      <xdr:spPr>
        <a:xfrm rot="16200000">
          <a:off x="1314450" y="3590923"/>
          <a:ext cx="7781927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800" b="1"/>
        </a:p>
        <a:p>
          <a:endParaRPr lang="en-US" sz="2800" b="1"/>
        </a:p>
        <a:p>
          <a:endParaRPr lang="en-US" sz="2800" b="1"/>
        </a:p>
        <a:p>
          <a:pPr algn="ctr"/>
          <a:r>
            <a:rPr lang="en-US" sz="2800" b="1"/>
            <a:t>[TRADE</a:t>
          </a:r>
          <a:r>
            <a:rPr lang="en-US" sz="2800" b="1" baseline="0"/>
            <a:t> SECRET DATA EXCISED]</a:t>
          </a:r>
          <a:endParaRPr lang="en-US" sz="2800" b="1"/>
        </a:p>
      </xdr:txBody>
    </xdr:sp>
    <xdr:clientData/>
  </xdr:oneCellAnchor>
  <xdr:oneCellAnchor>
    <xdr:from>
      <xdr:col>1</xdr:col>
      <xdr:colOff>142878</xdr:colOff>
      <xdr:row>54</xdr:row>
      <xdr:rowOff>104778</xdr:rowOff>
    </xdr:from>
    <xdr:ext cx="3248025" cy="7743822"/>
    <xdr:sp macro="" textlink="">
      <xdr:nvSpPr>
        <xdr:cNvPr id="3" name="TextBox 2"/>
        <xdr:cNvSpPr txBox="1"/>
      </xdr:nvSpPr>
      <xdr:spPr>
        <a:xfrm rot="16200000">
          <a:off x="1562105" y="12668251"/>
          <a:ext cx="7743822" cy="3248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800" b="1"/>
        </a:p>
        <a:p>
          <a:endParaRPr lang="en-US" sz="2800" b="1"/>
        </a:p>
        <a:p>
          <a:endParaRPr lang="en-US" sz="2800" b="1"/>
        </a:p>
        <a:p>
          <a:pPr algn="ctr"/>
          <a:r>
            <a:rPr lang="en-US" sz="2800" b="1"/>
            <a:t>[TRADE</a:t>
          </a:r>
          <a:r>
            <a:rPr lang="en-US" sz="2800" b="1" baseline="0"/>
            <a:t> SECRET DATA EXCISED]</a:t>
          </a:r>
          <a:endParaRPr lang="en-US" sz="2800" b="1"/>
        </a:p>
      </xdr:txBody>
    </xdr:sp>
    <xdr:clientData/>
  </xdr:oneCellAnchor>
  <xdr:oneCellAnchor>
    <xdr:from>
      <xdr:col>2</xdr:col>
      <xdr:colOff>514408</xdr:colOff>
      <xdr:row>95</xdr:row>
      <xdr:rowOff>95250</xdr:rowOff>
    </xdr:from>
    <xdr:ext cx="342786" cy="3505200"/>
    <xdr:sp macro="" textlink="">
      <xdr:nvSpPr>
        <xdr:cNvPr id="4" name="TextBox 3"/>
        <xdr:cNvSpPr txBox="1"/>
      </xdr:nvSpPr>
      <xdr:spPr>
        <a:xfrm rot="16200000">
          <a:off x="3752851" y="19850157"/>
          <a:ext cx="35052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/>
            <a:t>[TRADE</a:t>
          </a:r>
          <a:r>
            <a:rPr lang="en-US" sz="1600" b="1" baseline="0"/>
            <a:t> SECRET DATA EXCISED]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142877</xdr:colOff>
      <xdr:row>4</xdr:row>
      <xdr:rowOff>133347</xdr:rowOff>
    </xdr:from>
    <xdr:ext cx="1285874" cy="4810127"/>
    <xdr:sp macro="" textlink="">
      <xdr:nvSpPr>
        <xdr:cNvPr id="2" name="TextBox 1"/>
        <xdr:cNvSpPr txBox="1"/>
      </xdr:nvSpPr>
      <xdr:spPr>
        <a:xfrm rot="16200000">
          <a:off x="1533525" y="2657474"/>
          <a:ext cx="4810127" cy="1285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400" b="1"/>
        </a:p>
        <a:p>
          <a:pPr algn="ctr"/>
          <a:r>
            <a:rPr lang="en-US" sz="2400" b="1"/>
            <a:t>[TRADE SECRET DATA EXCISED]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2</xdr:row>
      <xdr:rowOff>79891</xdr:rowOff>
    </xdr:from>
    <xdr:ext cx="1409702" cy="2329936"/>
    <xdr:sp macro="" textlink="">
      <xdr:nvSpPr>
        <xdr:cNvPr id="2" name="TextBox 1"/>
        <xdr:cNvSpPr txBox="1"/>
      </xdr:nvSpPr>
      <xdr:spPr>
        <a:xfrm rot="16200000">
          <a:off x="2826008" y="921008"/>
          <a:ext cx="2329936" cy="1409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[</a:t>
          </a:r>
          <a:r>
            <a:rPr lang="en-US" sz="1100" b="1"/>
            <a:t>TRADE SECRET</a:t>
          </a:r>
          <a:r>
            <a:rPr lang="en-US" sz="1100" b="1" baseline="0"/>
            <a:t> DATA EXCISED]</a:t>
          </a:r>
          <a:endParaRPr lang="en-US" sz="11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95253</xdr:colOff>
      <xdr:row>6</xdr:row>
      <xdr:rowOff>95250</xdr:rowOff>
    </xdr:from>
    <xdr:ext cx="790577" cy="2486025"/>
    <xdr:sp macro="" textlink="">
      <xdr:nvSpPr>
        <xdr:cNvPr id="2" name="TextBox 1"/>
        <xdr:cNvSpPr txBox="1"/>
      </xdr:nvSpPr>
      <xdr:spPr>
        <a:xfrm rot="16200000">
          <a:off x="2095504" y="2095499"/>
          <a:ext cx="2486025" cy="790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100"/>
        </a:p>
        <a:p>
          <a:pPr algn="ctr"/>
          <a:r>
            <a:rPr lang="en-US" sz="1400" b="1"/>
            <a:t>[TRADE SECRET DATA EXCISED]</a:t>
          </a:r>
        </a:p>
      </xdr:txBody>
    </xdr:sp>
    <xdr:clientData/>
  </xdr:oneCellAnchor>
  <xdr:oneCellAnchor>
    <xdr:from>
      <xdr:col>1</xdr:col>
      <xdr:colOff>114303</xdr:colOff>
      <xdr:row>23</xdr:row>
      <xdr:rowOff>161925</xdr:rowOff>
    </xdr:from>
    <xdr:ext cx="742950" cy="1990724"/>
    <xdr:sp macro="" textlink="">
      <xdr:nvSpPr>
        <xdr:cNvPr id="3" name="TextBox 2"/>
        <xdr:cNvSpPr txBox="1"/>
      </xdr:nvSpPr>
      <xdr:spPr>
        <a:xfrm rot="16200000">
          <a:off x="2338391" y="5186362"/>
          <a:ext cx="1990724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000" b="1"/>
        </a:p>
        <a:p>
          <a:r>
            <a:rPr lang="en-US" sz="1000" b="1"/>
            <a:t>[TRADE</a:t>
          </a:r>
          <a:r>
            <a:rPr lang="en-US" sz="1000" b="1" baseline="0"/>
            <a:t> SECRET DATA EXCISED]</a:t>
          </a:r>
          <a:endParaRPr lang="en-US" sz="10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653134</xdr:colOff>
      <xdr:row>4</xdr:row>
      <xdr:rowOff>333373</xdr:rowOff>
    </xdr:from>
    <xdr:ext cx="655885" cy="6543676"/>
    <xdr:sp macro="" textlink="">
      <xdr:nvSpPr>
        <xdr:cNvPr id="2" name="TextBox 1"/>
        <xdr:cNvSpPr txBox="1"/>
      </xdr:nvSpPr>
      <xdr:spPr>
        <a:xfrm rot="16200000">
          <a:off x="4764" y="3963068"/>
          <a:ext cx="6543676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3600" b="1"/>
            <a:t>[TRADE SECRET DATA EXCISED]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bagwell/AppData/Local/Microsoft/Windows/Temporary%20Internet%20Files/Content.Outlook/PE55RT3Z/RPA%20detailed%20estimate%20for%20mi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OMPARE"/>
      <sheetName val="COST ASSUMPTIONS"/>
      <sheetName val="ESTIMATE"/>
      <sheetName val="str data miles"/>
      <sheetName val="segment table"/>
      <sheetName val="bmp's-crossings-trees-etc"/>
      <sheetName val="contractor costs"/>
      <sheetName val="MATL COSTS "/>
      <sheetName val="LABOR COSTS"/>
      <sheetName val="matting"/>
      <sheetName val="land use"/>
      <sheetName val="WEIGHTS"/>
      <sheetName val="SC LINKs"/>
      <sheetName val="DC LINKs"/>
      <sheetName val="Assumptions"/>
      <sheetName val="STR COSTS"/>
      <sheetName val="contr variability on price"/>
      <sheetName val="material price-adjustment"/>
    </sheetNames>
    <sheetDataSet>
      <sheetData sheetId="0"/>
      <sheetData sheetId="1"/>
      <sheetData sheetId="2"/>
      <sheetData sheetId="3">
        <row r="283">
          <cell r="C283">
            <v>159</v>
          </cell>
        </row>
        <row r="284">
          <cell r="N284">
            <v>10.111363636363636</v>
          </cell>
          <cell r="O284">
            <v>7.3623106060606061</v>
          </cell>
          <cell r="S284">
            <v>54706</v>
          </cell>
        </row>
        <row r="285">
          <cell r="S285">
            <v>71</v>
          </cell>
        </row>
        <row r="287">
          <cell r="K287">
            <v>0.27505086349656965</v>
          </cell>
          <cell r="L287">
            <v>4.9893541518807663E-2</v>
          </cell>
          <cell r="M287">
            <v>0.1565649396735273</v>
          </cell>
          <cell r="N287">
            <v>0.25260468417317244</v>
          </cell>
          <cell r="O287">
            <v>0.18392713508398389</v>
          </cell>
          <cell r="P287">
            <v>7.4913650343032878E-2</v>
          </cell>
          <cell r="Q287">
            <v>7.0451857109060786E-3</v>
          </cell>
        </row>
        <row r="294">
          <cell r="Q294">
            <v>0.44654088050314467</v>
          </cell>
        </row>
        <row r="1219">
          <cell r="C1219">
            <v>177</v>
          </cell>
        </row>
        <row r="1220">
          <cell r="N1220">
            <v>15.43412526893939</v>
          </cell>
          <cell r="O1220">
            <v>25.82302395946968</v>
          </cell>
          <cell r="S1220">
            <v>143806.46573599998</v>
          </cell>
        </row>
        <row r="1221">
          <cell r="S1221">
            <v>151</v>
          </cell>
        </row>
        <row r="1223">
          <cell r="K1223">
            <v>3.9856558931545799E-2</v>
          </cell>
          <cell r="L1223">
            <v>3.3501187836684945E-2</v>
          </cell>
          <cell r="M1223">
            <v>0</v>
          </cell>
          <cell r="N1223">
            <v>0.33106715994312402</v>
          </cell>
          <cell r="O1223">
            <v>0.55391251881373116</v>
          </cell>
          <cell r="P1223">
            <v>3.0310376721511288E-2</v>
          </cell>
          <cell r="Q1223">
            <v>1.1348793796465572E-2</v>
          </cell>
        </row>
        <row r="1230">
          <cell r="Q1230">
            <v>0.85310734463276838</v>
          </cell>
        </row>
        <row r="1556">
          <cell r="C1556">
            <v>109</v>
          </cell>
        </row>
        <row r="1557">
          <cell r="N1557">
            <v>5.208333333333333</v>
          </cell>
          <cell r="O1557">
            <v>17.064393939393938</v>
          </cell>
          <cell r="S1557">
            <v>95550</v>
          </cell>
        </row>
        <row r="1558">
          <cell r="S1558">
            <v>98</v>
          </cell>
        </row>
        <row r="1560">
          <cell r="K1560">
            <v>2.7346637102734665E-2</v>
          </cell>
          <cell r="L1560">
            <v>3.1411677753141166E-2</v>
          </cell>
          <cell r="M1560">
            <v>2.5868440502586843E-2</v>
          </cell>
          <cell r="N1560">
            <v>0.2032520325203252</v>
          </cell>
          <cell r="O1560">
            <v>0.66592756836659273</v>
          </cell>
          <cell r="P1560">
            <v>4.0280857354028088E-2</v>
          </cell>
          <cell r="Q1560">
            <v>5.9127864005912786E-3</v>
          </cell>
        </row>
        <row r="1567">
          <cell r="Q1567">
            <v>0.8990825688073395</v>
          </cell>
        </row>
        <row r="1703">
          <cell r="C1703">
            <v>126</v>
          </cell>
        </row>
        <row r="1704">
          <cell r="N1704">
            <v>1.8594696969696969</v>
          </cell>
          <cell r="O1704">
            <v>27.05955696098485</v>
          </cell>
          <cell r="S1704">
            <v>159991.46075400012</v>
          </cell>
        </row>
        <row r="1705">
          <cell r="S1705">
            <v>126</v>
          </cell>
        </row>
        <row r="1707">
          <cell r="K1707">
            <v>0</v>
          </cell>
          <cell r="L1707">
            <v>8.130315698428715E-3</v>
          </cell>
          <cell r="M1707">
            <v>6.7810292633703334E-3</v>
          </cell>
          <cell r="N1707">
            <v>5.6612368458988038E-2</v>
          </cell>
          <cell r="O1707">
            <v>0.82384005047715159</v>
          </cell>
          <cell r="P1707">
            <v>9.869972610638604E-2</v>
          </cell>
          <cell r="Q1707">
            <v>7.2365575897361976E-3</v>
          </cell>
        </row>
        <row r="1714">
          <cell r="Q1714">
            <v>1</v>
          </cell>
        </row>
        <row r="2096">
          <cell r="C2096">
            <v>115</v>
          </cell>
        </row>
        <row r="2097">
          <cell r="N2097">
            <v>2.1988636363636362</v>
          </cell>
          <cell r="O2097">
            <v>19.418560606060606</v>
          </cell>
          <cell r="S2097">
            <v>154560</v>
          </cell>
        </row>
        <row r="2098">
          <cell r="S2098">
            <v>115</v>
          </cell>
        </row>
        <row r="2100">
          <cell r="K2100">
            <v>0</v>
          </cell>
          <cell r="L2100">
            <v>1.1778224648089631E-2</v>
          </cell>
          <cell r="M2100">
            <v>3.0910657856937668E-2</v>
          </cell>
          <cell r="N2100">
            <v>6.6704969836253958E-2</v>
          </cell>
          <cell r="O2100">
            <v>0.58908359666762433</v>
          </cell>
          <cell r="P2100">
            <v>0.29893708704395289</v>
          </cell>
          <cell r="Q2100">
            <v>1.6661878770468257E-2</v>
          </cell>
        </row>
        <row r="2107">
          <cell r="Q2107">
            <v>0.89147286821705429</v>
          </cell>
        </row>
        <row r="2286">
          <cell r="C2286">
            <v>169</v>
          </cell>
        </row>
        <row r="2288">
          <cell r="N2288">
            <v>2.1383088695075756</v>
          </cell>
          <cell r="O2288">
            <v>18.279604994128796</v>
          </cell>
          <cell r="S2288">
            <v>210908.52677100035</v>
          </cell>
        </row>
        <row r="2289">
          <cell r="S2289">
            <v>165</v>
          </cell>
        </row>
        <row r="2291">
          <cell r="K2291">
            <v>6.6415028766247605E-4</v>
          </cell>
          <cell r="L2291">
            <v>9.7840512678457276E-4</v>
          </cell>
          <cell r="M2291">
            <v>3.2368758704453438E-2</v>
          </cell>
          <cell r="N2291">
            <v>4.8115366848497765E-2</v>
          </cell>
          <cell r="O2291">
            <v>0.41132032545919478</v>
          </cell>
          <cell r="P2291">
            <v>0.48750143789473693</v>
          </cell>
          <cell r="Q2291">
            <v>1.9043730632857449E-2</v>
          </cell>
        </row>
        <row r="2298">
          <cell r="Q2298">
            <v>0.97633136094674555</v>
          </cell>
        </row>
      </sheetData>
      <sheetData sheetId="4">
        <row r="3">
          <cell r="A3">
            <v>6</v>
          </cell>
          <cell r="B3" t="str">
            <v>Orange/Blue 1</v>
          </cell>
          <cell r="D3">
            <v>40.028409090909093</v>
          </cell>
        </row>
        <row r="4">
          <cell r="A4">
            <v>11</v>
          </cell>
          <cell r="B4" t="str">
            <v>Blue 3</v>
          </cell>
          <cell r="D4">
            <v>46.61931818181818</v>
          </cell>
        </row>
        <row r="5">
          <cell r="A5">
            <v>14</v>
          </cell>
          <cell r="B5" t="str">
            <v>Orange/Blue 2</v>
          </cell>
          <cell r="D5">
            <v>25.625</v>
          </cell>
        </row>
        <row r="6">
          <cell r="A6">
            <v>15</v>
          </cell>
          <cell r="B6" t="str">
            <v>Blue 4</v>
          </cell>
          <cell r="D6">
            <v>32.845643939393938</v>
          </cell>
        </row>
        <row r="7">
          <cell r="A7">
            <v>18</v>
          </cell>
          <cell r="B7" t="str">
            <v>Blue 5</v>
          </cell>
          <cell r="D7">
            <v>32.964015151515149</v>
          </cell>
        </row>
        <row r="8">
          <cell r="A8">
            <v>19</v>
          </cell>
          <cell r="B8" t="str">
            <v>Blue 6</v>
          </cell>
          <cell r="D8">
            <v>44.441287878787875</v>
          </cell>
        </row>
      </sheetData>
      <sheetData sheetId="5"/>
      <sheetData sheetId="6"/>
      <sheetData sheetId="7"/>
      <sheetData sheetId="8"/>
      <sheetData sheetId="9">
        <row r="9">
          <cell r="H9">
            <v>362057.14285714284</v>
          </cell>
        </row>
      </sheetData>
      <sheetData sheetId="10"/>
      <sheetData sheetId="11">
        <row r="12">
          <cell r="C12" t="str">
            <v>500kV Tangent-SC (Guyed Mast Lattice)</v>
          </cell>
          <cell r="F12">
            <v>18600</v>
          </cell>
        </row>
        <row r="13">
          <cell r="C13" t="str">
            <v>500kV Tangent-SC (Lattice)</v>
          </cell>
          <cell r="F13">
            <v>27800</v>
          </cell>
        </row>
        <row r="14">
          <cell r="C14" t="str">
            <v>500kV Light Angle-SC (Lattice)</v>
          </cell>
          <cell r="F14">
            <v>35300</v>
          </cell>
        </row>
        <row r="15">
          <cell r="C15" t="str">
            <v>500kV MA Dead End-SC (Lattice)</v>
          </cell>
          <cell r="F15">
            <v>56780</v>
          </cell>
        </row>
        <row r="16">
          <cell r="C16" t="str">
            <v>500kV HVY Dead End-SC (Lattice)</v>
          </cell>
          <cell r="F16">
            <v>86600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view="pageLayout" topLeftCell="A2" zoomScaleNormal="100" workbookViewId="0">
      <selection activeCell="A120" sqref="A120"/>
    </sheetView>
  </sheetViews>
  <sheetFormatPr defaultRowHeight="15" x14ac:dyDescent="0.25"/>
  <cols>
    <col min="1" max="1" width="61.42578125" customWidth="1"/>
    <col min="2" max="2" width="21" customWidth="1"/>
    <col min="4" max="4" width="12.5703125" bestFit="1" customWidth="1"/>
  </cols>
  <sheetData>
    <row r="2" spans="1:2" x14ac:dyDescent="0.25">
      <c r="A2" s="9" t="s">
        <v>269</v>
      </c>
      <c r="B2" s="114">
        <v>41738</v>
      </c>
    </row>
    <row r="3" spans="1:2" x14ac:dyDescent="0.25">
      <c r="A3" s="9" t="s">
        <v>270</v>
      </c>
    </row>
    <row r="6" spans="1:2" ht="15.75" thickBot="1" x14ac:dyDescent="0.3">
      <c r="B6" s="11" t="s">
        <v>88</v>
      </c>
    </row>
    <row r="7" spans="1:2" x14ac:dyDescent="0.25">
      <c r="A7" s="12" t="s">
        <v>89</v>
      </c>
      <c r="B7" s="13">
        <v>222.52</v>
      </c>
    </row>
    <row r="8" spans="1:2" x14ac:dyDescent="0.25">
      <c r="A8" s="14"/>
      <c r="B8" s="15"/>
    </row>
    <row r="9" spans="1:2" x14ac:dyDescent="0.25">
      <c r="A9" s="16"/>
      <c r="B9" s="17" t="s">
        <v>90</v>
      </c>
    </row>
    <row r="10" spans="1:2" x14ac:dyDescent="0.25">
      <c r="A10" s="16"/>
      <c r="B10" s="18"/>
    </row>
    <row r="11" spans="1:2" x14ac:dyDescent="0.25">
      <c r="A11" s="16" t="s">
        <v>113</v>
      </c>
      <c r="B11" s="18">
        <f>'GNTL-TRADE SECRET'!$C$94</f>
        <v>0</v>
      </c>
    </row>
    <row r="12" spans="1:2" x14ac:dyDescent="0.25">
      <c r="A12" t="s">
        <v>75</v>
      </c>
      <c r="B12" s="18">
        <f>'GNTL-TRADE SECRET'!$C$108</f>
        <v>0</v>
      </c>
    </row>
    <row r="13" spans="1:2" x14ac:dyDescent="0.25">
      <c r="A13" s="32" t="s">
        <v>77</v>
      </c>
      <c r="B13" s="19">
        <f>'GNTL-TRADE SECRET'!$C$110</f>
        <v>0</v>
      </c>
    </row>
    <row r="14" spans="1:2" x14ac:dyDescent="0.25">
      <c r="A14" s="16"/>
      <c r="B14" s="18"/>
    </row>
    <row r="15" spans="1:2" x14ac:dyDescent="0.25">
      <c r="A15" s="16" t="s">
        <v>91</v>
      </c>
      <c r="B15" s="18">
        <f>SUM(B11:B14)</f>
        <v>0</v>
      </c>
    </row>
    <row r="16" spans="1:2" x14ac:dyDescent="0.25">
      <c r="A16" s="16"/>
      <c r="B16" s="18"/>
    </row>
    <row r="17" spans="1:2" x14ac:dyDescent="0.25">
      <c r="A17" s="16" t="s">
        <v>111</v>
      </c>
      <c r="B17" s="18">
        <f>'GNTL-TRADE SECRET'!$C$24</f>
        <v>0</v>
      </c>
    </row>
    <row r="18" spans="1:2" x14ac:dyDescent="0.25">
      <c r="A18" s="16" t="s">
        <v>112</v>
      </c>
      <c r="B18" s="18">
        <f>'GNTL-TRADE SECRET'!$C$33</f>
        <v>0</v>
      </c>
    </row>
    <row r="19" spans="1:2" x14ac:dyDescent="0.25">
      <c r="A19" s="16" t="s">
        <v>69</v>
      </c>
      <c r="B19" s="18">
        <f>'GNTL-TRADE SECRET'!$C$38</f>
        <v>0</v>
      </c>
    </row>
    <row r="20" spans="1:2" x14ac:dyDescent="0.25">
      <c r="A20" s="16" t="s">
        <v>93</v>
      </c>
      <c r="B20" s="19">
        <v>30220767.323608834</v>
      </c>
    </row>
    <row r="21" spans="1:2" x14ac:dyDescent="0.25">
      <c r="A21" s="16"/>
      <c r="B21" s="18"/>
    </row>
    <row r="22" spans="1:2" ht="15.75" thickBot="1" x14ac:dyDescent="0.3">
      <c r="A22" s="20" t="s">
        <v>94</v>
      </c>
      <c r="B22" s="21">
        <f>SUM(B15:B20)</f>
        <v>30220767.323608834</v>
      </c>
    </row>
    <row r="23" spans="1:2" ht="15.75" thickBot="1" x14ac:dyDescent="0.3">
      <c r="A23" s="16"/>
      <c r="B23" s="4"/>
    </row>
    <row r="24" spans="1:2" x14ac:dyDescent="0.25">
      <c r="A24" s="22"/>
      <c r="B24" s="23"/>
    </row>
    <row r="25" spans="1:2" x14ac:dyDescent="0.25">
      <c r="A25" s="16" t="s">
        <v>95</v>
      </c>
      <c r="B25" s="18">
        <f>'BLACKBERRY-TRADE SECRET'!$B$24</f>
        <v>0</v>
      </c>
    </row>
    <row r="26" spans="1:2" x14ac:dyDescent="0.25">
      <c r="A26" s="16" t="s">
        <v>92</v>
      </c>
      <c r="B26" s="18">
        <v>0</v>
      </c>
    </row>
    <row r="27" spans="1:2" x14ac:dyDescent="0.25">
      <c r="A27" s="16" t="s">
        <v>93</v>
      </c>
      <c r="B27" s="19">
        <v>500000</v>
      </c>
    </row>
    <row r="28" spans="1:2" ht="15.75" thickBot="1" x14ac:dyDescent="0.3">
      <c r="A28" s="20" t="s">
        <v>96</v>
      </c>
      <c r="B28" s="21">
        <f>SUM(B25:B27)</f>
        <v>500000</v>
      </c>
    </row>
    <row r="29" spans="1:2" x14ac:dyDescent="0.25">
      <c r="A29" s="3"/>
      <c r="B29" s="4"/>
    </row>
    <row r="30" spans="1:2" ht="15.75" thickBot="1" x14ac:dyDescent="0.3">
      <c r="A30" s="3"/>
      <c r="B30" s="4"/>
    </row>
    <row r="31" spans="1:2" x14ac:dyDescent="0.25">
      <c r="A31" s="22" t="s">
        <v>97</v>
      </c>
      <c r="B31" s="23">
        <v>24480000</v>
      </c>
    </row>
    <row r="32" spans="1:2" x14ac:dyDescent="0.25">
      <c r="A32" s="16" t="s">
        <v>93</v>
      </c>
      <c r="B32" s="19">
        <v>250000</v>
      </c>
    </row>
    <row r="33" spans="1:2" ht="15.75" thickBot="1" x14ac:dyDescent="0.3">
      <c r="A33" s="20" t="s">
        <v>98</v>
      </c>
      <c r="B33" s="21">
        <f>SUM(B31:B32)</f>
        <v>24730000</v>
      </c>
    </row>
    <row r="34" spans="1:2" x14ac:dyDescent="0.25">
      <c r="A34" s="3"/>
      <c r="B34" s="4"/>
    </row>
    <row r="35" spans="1:2" ht="15.75" thickBot="1" x14ac:dyDescent="0.3">
      <c r="A35" s="3"/>
      <c r="B35" s="4"/>
    </row>
    <row r="36" spans="1:2" x14ac:dyDescent="0.25">
      <c r="A36" s="22" t="s">
        <v>99</v>
      </c>
      <c r="B36" s="23">
        <f>'230 Kv MODS TRADE SECRET'!$B$20</f>
        <v>0</v>
      </c>
    </row>
    <row r="37" spans="1:2" x14ac:dyDescent="0.25">
      <c r="A37" s="24" t="s">
        <v>100</v>
      </c>
      <c r="B37" s="18">
        <f>'230 Kv MODS TRADE SECRET'!$B$33</f>
        <v>0</v>
      </c>
    </row>
    <row r="38" spans="1:2" x14ac:dyDescent="0.25">
      <c r="A38" s="16" t="s">
        <v>93</v>
      </c>
      <c r="B38" s="19">
        <v>0</v>
      </c>
    </row>
    <row r="39" spans="1:2" ht="15.75" thickBot="1" x14ac:dyDescent="0.3">
      <c r="A39" s="20" t="s">
        <v>101</v>
      </c>
      <c r="B39" s="21">
        <f>SUM(B36:B38)</f>
        <v>0</v>
      </c>
    </row>
    <row r="40" spans="1:2" ht="15.75" thickBot="1" x14ac:dyDescent="0.3">
      <c r="A40" s="3"/>
      <c r="B40" s="4"/>
    </row>
    <row r="41" spans="1:2" x14ac:dyDescent="0.25">
      <c r="A41" s="22"/>
      <c r="B41" s="23"/>
    </row>
    <row r="42" spans="1:2" x14ac:dyDescent="0.25">
      <c r="A42" s="121" t="s">
        <v>102</v>
      </c>
      <c r="B42" s="122">
        <f>B39+B33+B28+B22</f>
        <v>55450767.323608831</v>
      </c>
    </row>
    <row r="43" spans="1:2" x14ac:dyDescent="0.25">
      <c r="A43" s="121" t="s">
        <v>103</v>
      </c>
      <c r="B43" s="123">
        <f>B42*0.1</f>
        <v>5545076.7323608836</v>
      </c>
    </row>
    <row r="44" spans="1:2" ht="15.75" thickBot="1" x14ac:dyDescent="0.3">
      <c r="A44" s="121" t="s">
        <v>104</v>
      </c>
      <c r="B44" s="124">
        <f>SUM(B42:B43)</f>
        <v>60995844.055969715</v>
      </c>
    </row>
    <row r="45" spans="1:2" ht="15.75" thickTop="1" x14ac:dyDescent="0.25">
      <c r="A45" s="121"/>
      <c r="B45" s="122"/>
    </row>
    <row r="46" spans="1:2" x14ac:dyDescent="0.25">
      <c r="A46" s="121" t="s">
        <v>284</v>
      </c>
      <c r="B46" s="122"/>
    </row>
    <row r="47" spans="1:2" x14ac:dyDescent="0.25">
      <c r="A47" s="121"/>
      <c r="B47" s="122"/>
    </row>
    <row r="48" spans="1:2" x14ac:dyDescent="0.25">
      <c r="A48" s="121" t="str">
        <f>A22</f>
        <v xml:space="preserve">500 kV Transmission Line  </v>
      </c>
      <c r="B48" s="122">
        <f>B22+(B22*0.1)</f>
        <v>33242844.055969719</v>
      </c>
    </row>
    <row r="49" spans="1:4" x14ac:dyDescent="0.25">
      <c r="A49" s="121" t="str">
        <f>A28</f>
        <v xml:space="preserve">Blackberry 500/230 kV Substation  </v>
      </c>
      <c r="B49" s="122">
        <f>B28+(B28*0.1)</f>
        <v>550000</v>
      </c>
    </row>
    <row r="50" spans="1:4" x14ac:dyDescent="0.25">
      <c r="A50" s="121" t="str">
        <f>A33</f>
        <v>GNTL 500 kV Series Compensation Station</v>
      </c>
      <c r="B50" s="122">
        <f>B33+(B33*0.1)</f>
        <v>27203000</v>
      </c>
    </row>
    <row r="51" spans="1:4" x14ac:dyDescent="0.25">
      <c r="A51" s="121" t="str">
        <f>A39</f>
        <v xml:space="preserve">Minnesota Power 230 kV  Modifications  </v>
      </c>
      <c r="B51" s="123">
        <f>B39+(B39*0.1)</f>
        <v>0</v>
      </c>
    </row>
    <row r="52" spans="1:4" x14ac:dyDescent="0.25">
      <c r="A52" s="121"/>
      <c r="B52" s="122">
        <f>SUM(B48:B51)</f>
        <v>60995844.055969715</v>
      </c>
      <c r="D52" s="120"/>
    </row>
    <row r="53" spans="1:4" ht="15.75" thickBot="1" x14ac:dyDescent="0.3">
      <c r="A53" s="41"/>
      <c r="B53" s="119"/>
    </row>
    <row r="55" spans="1:4" x14ac:dyDescent="0.25">
      <c r="A55" s="25" t="s">
        <v>105</v>
      </c>
    </row>
    <row r="56" spans="1:4" x14ac:dyDescent="0.25">
      <c r="A56" s="25" t="s">
        <v>106</v>
      </c>
    </row>
    <row r="57" spans="1:4" x14ac:dyDescent="0.25">
      <c r="A57" s="26" t="s">
        <v>107</v>
      </c>
      <c r="B57" s="27">
        <f>B44*0.333</f>
        <v>20311616.070637915</v>
      </c>
    </row>
    <row r="58" spans="1:4" x14ac:dyDescent="0.25">
      <c r="A58" s="28" t="s">
        <v>108</v>
      </c>
      <c r="B58" s="29">
        <f>B44*0.177</f>
        <v>10796264.397906639</v>
      </c>
    </row>
    <row r="59" spans="1:4" x14ac:dyDescent="0.25">
      <c r="A59" s="28"/>
      <c r="B59" s="30"/>
    </row>
    <row r="60" spans="1:4" x14ac:dyDescent="0.25">
      <c r="A60" s="28" t="s">
        <v>133</v>
      </c>
      <c r="B60" s="30">
        <f>SUM(B57:B59)</f>
        <v>31107880.468544554</v>
      </c>
    </row>
    <row r="61" spans="1:4" x14ac:dyDescent="0.25">
      <c r="A61" s="28"/>
      <c r="B61" s="30"/>
    </row>
    <row r="62" spans="1:4" x14ac:dyDescent="0.25">
      <c r="A62" s="28" t="s">
        <v>109</v>
      </c>
      <c r="B62" s="29">
        <f>B44*0.49</f>
        <v>29887963.587425161</v>
      </c>
    </row>
    <row r="63" spans="1:4" x14ac:dyDescent="0.25">
      <c r="A63" s="28"/>
      <c r="B63" s="30"/>
    </row>
    <row r="64" spans="1:4" x14ac:dyDescent="0.25">
      <c r="A64" s="31" t="s">
        <v>110</v>
      </c>
      <c r="B64" s="29">
        <v>613843175.79809415</v>
      </c>
    </row>
  </sheetData>
  <pageMargins left="0.7" right="0.7" top="0.75" bottom="0.75" header="0.3" footer="0.3"/>
  <pageSetup scale="73" orientation="portrait" r:id="rId1"/>
  <headerFooter>
    <oddFooter>&amp;LLPI IR 002.1 - Attachment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15"/>
  <sheetViews>
    <sheetView view="pageLayout" topLeftCell="A88" zoomScaleNormal="100" zoomScaleSheetLayoutView="59" workbookViewId="0">
      <selection activeCell="B96" sqref="B96"/>
    </sheetView>
  </sheetViews>
  <sheetFormatPr defaultRowHeight="15" x14ac:dyDescent="0.25"/>
  <cols>
    <col min="1" max="1" width="51.7109375" customWidth="1"/>
    <col min="2" max="2" width="16.28515625" style="1" bestFit="1" customWidth="1"/>
    <col min="3" max="3" width="20.140625" customWidth="1"/>
    <col min="4" max="4" width="16.42578125" customWidth="1"/>
  </cols>
  <sheetData>
    <row r="1" spans="1:4" x14ac:dyDescent="0.25">
      <c r="D1" s="114">
        <v>41738</v>
      </c>
    </row>
    <row r="2" spans="1:4" x14ac:dyDescent="0.25">
      <c r="A2" s="9" t="s">
        <v>83</v>
      </c>
    </row>
    <row r="3" spans="1:4" x14ac:dyDescent="0.25">
      <c r="A3" s="9" t="s">
        <v>84</v>
      </c>
      <c r="B3" s="10" t="s">
        <v>85</v>
      </c>
      <c r="C3" s="9" t="s">
        <v>86</v>
      </c>
      <c r="D3" s="9" t="s">
        <v>87</v>
      </c>
    </row>
    <row r="5" spans="1:4" x14ac:dyDescent="0.25">
      <c r="A5" s="9" t="s">
        <v>277</v>
      </c>
    </row>
    <row r="7" spans="1:4" x14ac:dyDescent="0.25">
      <c r="A7" t="s">
        <v>47</v>
      </c>
      <c r="B7" s="142"/>
      <c r="C7" s="143"/>
      <c r="D7" s="144"/>
    </row>
    <row r="8" spans="1:4" x14ac:dyDescent="0.25">
      <c r="A8" t="s">
        <v>48</v>
      </c>
      <c r="B8" s="145"/>
      <c r="C8" s="3"/>
      <c r="D8" s="146"/>
    </row>
    <row r="9" spans="1:4" x14ac:dyDescent="0.25">
      <c r="A9" t="s">
        <v>49</v>
      </c>
      <c r="B9" s="145"/>
      <c r="C9" s="3"/>
      <c r="D9" s="146"/>
    </row>
    <row r="10" spans="1:4" x14ac:dyDescent="0.25">
      <c r="A10" t="s">
        <v>50</v>
      </c>
      <c r="B10" s="145"/>
      <c r="C10" s="3"/>
      <c r="D10" s="146"/>
    </row>
    <row r="11" spans="1:4" x14ac:dyDescent="0.25">
      <c r="A11" t="s">
        <v>51</v>
      </c>
      <c r="B11" s="145"/>
      <c r="C11" s="3"/>
      <c r="D11" s="146"/>
    </row>
    <row r="12" spans="1:4" x14ac:dyDescent="0.25">
      <c r="A12" t="s">
        <v>52</v>
      </c>
      <c r="B12" s="145"/>
      <c r="C12" s="3"/>
      <c r="D12" s="146"/>
    </row>
    <row r="13" spans="1:4" x14ac:dyDescent="0.25">
      <c r="A13" t="s">
        <v>53</v>
      </c>
      <c r="B13" s="145"/>
      <c r="C13" s="3"/>
      <c r="D13" s="146"/>
    </row>
    <row r="14" spans="1:4" x14ac:dyDescent="0.25">
      <c r="A14" t="s">
        <v>54</v>
      </c>
      <c r="B14" s="145"/>
      <c r="C14" s="3"/>
      <c r="D14" s="146"/>
    </row>
    <row r="15" spans="1:4" x14ac:dyDescent="0.25">
      <c r="A15" t="s">
        <v>55</v>
      </c>
      <c r="B15" s="145"/>
      <c r="C15" s="3"/>
      <c r="D15" s="146"/>
    </row>
    <row r="16" spans="1:4" x14ac:dyDescent="0.25">
      <c r="A16" t="s">
        <v>56</v>
      </c>
      <c r="B16" s="145"/>
      <c r="C16" s="3"/>
      <c r="D16" s="146"/>
    </row>
    <row r="17" spans="1:4" x14ac:dyDescent="0.25">
      <c r="B17" s="145"/>
      <c r="C17" s="3"/>
      <c r="D17" s="146"/>
    </row>
    <row r="18" spans="1:4" x14ac:dyDescent="0.25">
      <c r="A18" t="s">
        <v>57</v>
      </c>
      <c r="B18" s="145"/>
      <c r="C18" s="3"/>
      <c r="D18" s="146"/>
    </row>
    <row r="19" spans="1:4" x14ac:dyDescent="0.25">
      <c r="A19" t="s">
        <v>58</v>
      </c>
      <c r="B19" s="145"/>
      <c r="C19" s="3"/>
      <c r="D19" s="146"/>
    </row>
    <row r="20" spans="1:4" x14ac:dyDescent="0.25">
      <c r="A20" t="s">
        <v>59</v>
      </c>
      <c r="B20" s="145"/>
      <c r="C20" s="3"/>
      <c r="D20" s="146"/>
    </row>
    <row r="21" spans="1:4" x14ac:dyDescent="0.25">
      <c r="A21" t="s">
        <v>60</v>
      </c>
      <c r="B21" s="145"/>
      <c r="C21" s="3"/>
      <c r="D21" s="146"/>
    </row>
    <row r="22" spans="1:4" x14ac:dyDescent="0.25">
      <c r="A22" s="2" t="s">
        <v>61</v>
      </c>
      <c r="B22" s="145"/>
      <c r="C22" s="3"/>
      <c r="D22" s="146"/>
    </row>
    <row r="23" spans="1:4" x14ac:dyDescent="0.25">
      <c r="B23" s="145"/>
      <c r="C23" s="3"/>
      <c r="D23" s="146"/>
    </row>
    <row r="24" spans="1:4" x14ac:dyDescent="0.25">
      <c r="A24" s="5" t="s">
        <v>78</v>
      </c>
      <c r="B24" s="148"/>
      <c r="C24" s="149"/>
      <c r="D24" s="146"/>
    </row>
    <row r="25" spans="1:4" x14ac:dyDescent="0.25">
      <c r="B25" s="145"/>
      <c r="C25" s="141"/>
      <c r="D25" s="146"/>
    </row>
    <row r="26" spans="1:4" x14ac:dyDescent="0.25">
      <c r="A26" t="s">
        <v>62</v>
      </c>
      <c r="B26" s="145"/>
      <c r="C26" s="3"/>
      <c r="D26" s="146"/>
    </row>
    <row r="27" spans="1:4" x14ac:dyDescent="0.25">
      <c r="B27" s="147"/>
      <c r="C27" s="141"/>
      <c r="D27" s="146"/>
    </row>
    <row r="28" spans="1:4" x14ac:dyDescent="0.25">
      <c r="A28" t="s">
        <v>79</v>
      </c>
      <c r="B28" s="145"/>
      <c r="C28" s="3"/>
      <c r="D28" s="146"/>
    </row>
    <row r="29" spans="1:4" x14ac:dyDescent="0.25">
      <c r="A29" t="s">
        <v>63</v>
      </c>
      <c r="B29" s="145"/>
      <c r="C29" s="3"/>
      <c r="D29" s="146"/>
    </row>
    <row r="30" spans="1:4" x14ac:dyDescent="0.25">
      <c r="A30" t="s">
        <v>64</v>
      </c>
      <c r="B30" s="145"/>
      <c r="C30" s="3"/>
      <c r="D30" s="146"/>
    </row>
    <row r="31" spans="1:4" x14ac:dyDescent="0.25">
      <c r="A31" s="2" t="s">
        <v>65</v>
      </c>
      <c r="B31" s="145"/>
      <c r="C31" s="3"/>
      <c r="D31" s="146"/>
    </row>
    <row r="32" spans="1:4" x14ac:dyDescent="0.25">
      <c r="B32" s="145"/>
      <c r="C32" s="3"/>
      <c r="D32" s="146"/>
    </row>
    <row r="33" spans="1:4" x14ac:dyDescent="0.25">
      <c r="A33" s="5" t="s">
        <v>66</v>
      </c>
      <c r="B33" s="148"/>
      <c r="C33" s="149"/>
      <c r="D33" s="150"/>
    </row>
    <row r="34" spans="1:4" x14ac:dyDescent="0.25">
      <c r="B34" s="148"/>
      <c r="C34" s="32"/>
      <c r="D34" s="150"/>
    </row>
    <row r="35" spans="1:4" x14ac:dyDescent="0.25">
      <c r="A35" t="s">
        <v>67</v>
      </c>
      <c r="B35" s="148"/>
      <c r="C35" s="32"/>
      <c r="D35" s="150"/>
    </row>
    <row r="36" spans="1:4" x14ac:dyDescent="0.25">
      <c r="A36" s="2" t="s">
        <v>68</v>
      </c>
      <c r="B36" s="148"/>
      <c r="C36" s="32"/>
      <c r="D36" s="150"/>
    </row>
    <row r="37" spans="1:4" x14ac:dyDescent="0.25">
      <c r="A37" s="3"/>
      <c r="B37" s="148"/>
      <c r="C37" s="32"/>
      <c r="D37" s="150"/>
    </row>
    <row r="38" spans="1:4" x14ac:dyDescent="0.25">
      <c r="A38" s="5" t="s">
        <v>69</v>
      </c>
      <c r="B38" s="148"/>
      <c r="C38" s="149"/>
      <c r="D38" s="150"/>
    </row>
    <row r="39" spans="1:4" x14ac:dyDescent="0.25">
      <c r="B39" s="148"/>
      <c r="C39" s="151"/>
      <c r="D39" s="150"/>
    </row>
    <row r="40" spans="1:4" x14ac:dyDescent="0.25">
      <c r="A40" t="s">
        <v>70</v>
      </c>
      <c r="B40" s="148"/>
      <c r="C40" s="32"/>
      <c r="D40" s="150"/>
    </row>
    <row r="41" spans="1:4" x14ac:dyDescent="0.25">
      <c r="B41" s="152"/>
      <c r="C41" s="151"/>
      <c r="D41" s="150"/>
    </row>
    <row r="42" spans="1:4" x14ac:dyDescent="0.25">
      <c r="A42" t="s">
        <v>71</v>
      </c>
      <c r="B42" s="148"/>
      <c r="C42" s="32"/>
      <c r="D42" s="150"/>
    </row>
    <row r="43" spans="1:4" x14ac:dyDescent="0.25">
      <c r="A43" t="s">
        <v>72</v>
      </c>
      <c r="B43" s="148"/>
      <c r="C43" s="32"/>
      <c r="D43" s="150"/>
    </row>
    <row r="44" spans="1:4" x14ac:dyDescent="0.25">
      <c r="A44" s="2" t="s">
        <v>73</v>
      </c>
      <c r="B44" s="148"/>
      <c r="C44" s="32"/>
      <c r="D44" s="150"/>
    </row>
    <row r="45" spans="1:4" x14ac:dyDescent="0.25">
      <c r="A45" s="3"/>
      <c r="B45" s="148"/>
      <c r="C45" s="32"/>
      <c r="D45" s="150"/>
    </row>
    <row r="46" spans="1:4" x14ac:dyDescent="0.25">
      <c r="A46" s="5" t="s">
        <v>80</v>
      </c>
      <c r="B46" s="148"/>
      <c r="C46" s="149"/>
      <c r="D46" s="150"/>
    </row>
    <row r="47" spans="1:4" x14ac:dyDescent="0.25">
      <c r="B47" s="148"/>
      <c r="C47" s="32"/>
      <c r="D47" s="150"/>
    </row>
    <row r="48" spans="1:4" x14ac:dyDescent="0.25">
      <c r="A48" s="6" t="s">
        <v>149</v>
      </c>
      <c r="B48" s="153"/>
      <c r="C48" s="154"/>
      <c r="D48" s="155"/>
    </row>
    <row r="49" spans="1:5" x14ac:dyDescent="0.25">
      <c r="D49" s="125"/>
      <c r="E49" s="125"/>
    </row>
    <row r="50" spans="1:5" ht="17.25" customHeight="1" x14ac:dyDescent="0.25"/>
    <row r="52" spans="1:5" x14ac:dyDescent="0.25">
      <c r="A52" s="9" t="s">
        <v>276</v>
      </c>
    </row>
    <row r="54" spans="1:5" x14ac:dyDescent="0.25">
      <c r="B54" s="126"/>
      <c r="C54" s="125"/>
    </row>
    <row r="55" spans="1:5" x14ac:dyDescent="0.25">
      <c r="A55" t="s">
        <v>28</v>
      </c>
      <c r="B55" s="156"/>
      <c r="C55" s="157"/>
      <c r="D55" s="144"/>
    </row>
    <row r="56" spans="1:5" x14ac:dyDescent="0.25">
      <c r="A56" t="s">
        <v>0</v>
      </c>
      <c r="B56" s="145"/>
      <c r="C56" s="3"/>
      <c r="D56" s="146"/>
    </row>
    <row r="57" spans="1:5" x14ac:dyDescent="0.25">
      <c r="A57" t="s">
        <v>1</v>
      </c>
      <c r="B57" s="145"/>
      <c r="C57" s="3"/>
      <c r="D57" s="146"/>
    </row>
    <row r="58" spans="1:5" x14ac:dyDescent="0.25">
      <c r="A58" t="s">
        <v>2</v>
      </c>
      <c r="B58" s="145"/>
      <c r="C58" s="3"/>
      <c r="D58" s="146"/>
    </row>
    <row r="59" spans="1:5" x14ac:dyDescent="0.25">
      <c r="A59" t="s">
        <v>3</v>
      </c>
      <c r="B59" s="145"/>
      <c r="C59" s="3"/>
      <c r="D59" s="146"/>
    </row>
    <row r="60" spans="1:5" x14ac:dyDescent="0.25">
      <c r="A60" t="s">
        <v>4</v>
      </c>
      <c r="B60" s="145"/>
      <c r="C60" s="3"/>
      <c r="D60" s="146"/>
    </row>
    <row r="61" spans="1:5" x14ac:dyDescent="0.25">
      <c r="A61" t="s">
        <v>5</v>
      </c>
      <c r="B61" s="145"/>
      <c r="C61" s="3"/>
      <c r="D61" s="146"/>
    </row>
    <row r="62" spans="1:5" x14ac:dyDescent="0.25">
      <c r="A62" t="s">
        <v>6</v>
      </c>
      <c r="B62" s="145"/>
      <c r="C62" s="3"/>
      <c r="D62" s="146"/>
    </row>
    <row r="63" spans="1:5" x14ac:dyDescent="0.25">
      <c r="A63" t="s">
        <v>29</v>
      </c>
      <c r="B63" s="145"/>
      <c r="C63" s="3"/>
      <c r="D63" s="146"/>
    </row>
    <row r="64" spans="1:5" x14ac:dyDescent="0.25">
      <c r="A64" t="s">
        <v>30</v>
      </c>
      <c r="B64" s="145"/>
      <c r="C64" s="3"/>
      <c r="D64" s="146"/>
    </row>
    <row r="65" spans="1:4" x14ac:dyDescent="0.25">
      <c r="A65" t="s">
        <v>31</v>
      </c>
      <c r="B65" s="145"/>
      <c r="C65" s="3"/>
      <c r="D65" s="146"/>
    </row>
    <row r="66" spans="1:4" x14ac:dyDescent="0.25">
      <c r="A66" t="s">
        <v>32</v>
      </c>
      <c r="B66" s="145"/>
      <c r="C66" s="3"/>
      <c r="D66" s="146"/>
    </row>
    <row r="67" spans="1:4" x14ac:dyDescent="0.25">
      <c r="A67" t="s">
        <v>33</v>
      </c>
      <c r="B67" s="145"/>
      <c r="C67" s="3"/>
      <c r="D67" s="146"/>
    </row>
    <row r="68" spans="1:4" x14ac:dyDescent="0.25">
      <c r="A68" t="s">
        <v>34</v>
      </c>
      <c r="B68" s="145"/>
      <c r="C68" s="3"/>
      <c r="D68" s="146"/>
    </row>
    <row r="69" spans="1:4" x14ac:dyDescent="0.25">
      <c r="A69" t="s">
        <v>35</v>
      </c>
      <c r="B69" s="145"/>
      <c r="C69" s="3"/>
      <c r="D69" s="146"/>
    </row>
    <row r="70" spans="1:4" x14ac:dyDescent="0.25">
      <c r="A70" t="s">
        <v>36</v>
      </c>
      <c r="B70" s="145"/>
      <c r="C70" s="3"/>
      <c r="D70" s="146"/>
    </row>
    <row r="71" spans="1:4" x14ac:dyDescent="0.25">
      <c r="A71" t="s">
        <v>37</v>
      </c>
      <c r="B71" s="145"/>
      <c r="C71" s="3"/>
      <c r="D71" s="146"/>
    </row>
    <row r="72" spans="1:4" x14ac:dyDescent="0.25">
      <c r="A72" t="s">
        <v>38</v>
      </c>
      <c r="B72" s="145"/>
      <c r="C72" s="3"/>
      <c r="D72" s="146"/>
    </row>
    <row r="73" spans="1:4" x14ac:dyDescent="0.25">
      <c r="A73" t="s">
        <v>39</v>
      </c>
      <c r="B73" s="145"/>
      <c r="C73" s="3"/>
      <c r="D73" s="146"/>
    </row>
    <row r="74" spans="1:4" x14ac:dyDescent="0.25">
      <c r="A74" t="s">
        <v>7</v>
      </c>
      <c r="B74" s="145"/>
      <c r="C74" s="3"/>
      <c r="D74" s="146"/>
    </row>
    <row r="75" spans="1:4" x14ac:dyDescent="0.25">
      <c r="A75" t="s">
        <v>8</v>
      </c>
      <c r="B75" s="145"/>
      <c r="C75" s="3"/>
      <c r="D75" s="146"/>
    </row>
    <row r="76" spans="1:4" x14ac:dyDescent="0.25">
      <c r="A76" t="s">
        <v>9</v>
      </c>
      <c r="B76" s="145"/>
      <c r="C76" s="3"/>
      <c r="D76" s="146"/>
    </row>
    <row r="77" spans="1:4" x14ac:dyDescent="0.25">
      <c r="A77" t="s">
        <v>10</v>
      </c>
      <c r="B77" s="145"/>
      <c r="C77" s="3"/>
      <c r="D77" s="146"/>
    </row>
    <row r="78" spans="1:4" x14ac:dyDescent="0.25">
      <c r="A78" t="s">
        <v>40</v>
      </c>
      <c r="B78" s="145"/>
      <c r="C78" s="3"/>
      <c r="D78" s="146"/>
    </row>
    <row r="79" spans="1:4" x14ac:dyDescent="0.25">
      <c r="A79" t="s">
        <v>41</v>
      </c>
      <c r="B79" s="145"/>
      <c r="C79" s="3"/>
      <c r="D79" s="146"/>
    </row>
    <row r="80" spans="1:4" x14ac:dyDescent="0.25">
      <c r="A80" t="s">
        <v>11</v>
      </c>
      <c r="B80" s="145"/>
      <c r="C80" s="3"/>
      <c r="D80" s="146"/>
    </row>
    <row r="81" spans="1:4" x14ac:dyDescent="0.25">
      <c r="A81" t="s">
        <v>12</v>
      </c>
      <c r="B81" s="145"/>
      <c r="C81" s="3"/>
      <c r="D81" s="146"/>
    </row>
    <row r="82" spans="1:4" x14ac:dyDescent="0.25">
      <c r="A82" t="s">
        <v>13</v>
      </c>
      <c r="B82" s="145"/>
      <c r="C82" s="3"/>
      <c r="D82" s="146"/>
    </row>
    <row r="83" spans="1:4" ht="18.75" customHeight="1" x14ac:dyDescent="0.25">
      <c r="A83" t="s">
        <v>14</v>
      </c>
      <c r="B83" s="145"/>
      <c r="C83" s="3"/>
      <c r="D83" s="146"/>
    </row>
    <row r="84" spans="1:4" x14ac:dyDescent="0.25">
      <c r="A84" t="s">
        <v>42</v>
      </c>
      <c r="B84" s="145"/>
      <c r="C84" s="3"/>
      <c r="D84" s="146"/>
    </row>
    <row r="85" spans="1:4" x14ac:dyDescent="0.25">
      <c r="A85" t="s">
        <v>43</v>
      </c>
      <c r="B85" s="145"/>
      <c r="C85" s="3"/>
      <c r="D85" s="146"/>
    </row>
    <row r="86" spans="1:4" x14ac:dyDescent="0.25">
      <c r="A86" t="s">
        <v>15</v>
      </c>
      <c r="B86" s="145"/>
      <c r="C86" s="3"/>
      <c r="D86" s="146"/>
    </row>
    <row r="87" spans="1:4" x14ac:dyDescent="0.25">
      <c r="A87" t="s">
        <v>44</v>
      </c>
      <c r="B87" s="145"/>
      <c r="C87" s="3"/>
      <c r="D87" s="146"/>
    </row>
    <row r="88" spans="1:4" x14ac:dyDescent="0.25">
      <c r="A88" t="s">
        <v>16</v>
      </c>
      <c r="B88" s="145"/>
      <c r="C88" s="3"/>
      <c r="D88" s="146"/>
    </row>
    <row r="89" spans="1:4" x14ac:dyDescent="0.25">
      <c r="A89" t="s">
        <v>17</v>
      </c>
      <c r="B89" s="145"/>
      <c r="C89" s="3"/>
      <c r="D89" s="146"/>
    </row>
    <row r="90" spans="1:4" x14ac:dyDescent="0.25">
      <c r="A90" t="s">
        <v>18</v>
      </c>
      <c r="B90" s="145"/>
      <c r="C90" s="3"/>
      <c r="D90" s="146"/>
    </row>
    <row r="91" spans="1:4" x14ac:dyDescent="0.25">
      <c r="A91" t="s">
        <v>19</v>
      </c>
      <c r="B91" s="145"/>
      <c r="C91" s="3"/>
      <c r="D91" s="146"/>
    </row>
    <row r="92" spans="1:4" x14ac:dyDescent="0.25">
      <c r="A92" s="2" t="s">
        <v>20</v>
      </c>
      <c r="B92" s="145"/>
      <c r="C92" s="3"/>
      <c r="D92" s="146"/>
    </row>
    <row r="93" spans="1:4" x14ac:dyDescent="0.25">
      <c r="B93" s="145"/>
      <c r="C93" s="3"/>
      <c r="D93" s="146"/>
    </row>
    <row r="94" spans="1:4" x14ac:dyDescent="0.25">
      <c r="A94" s="5" t="s">
        <v>81</v>
      </c>
      <c r="B94" s="158"/>
      <c r="C94" s="149"/>
      <c r="D94" s="150"/>
    </row>
    <row r="95" spans="1:4" x14ac:dyDescent="0.25">
      <c r="B95" s="148"/>
      <c r="C95" s="151"/>
      <c r="D95" s="150"/>
    </row>
    <row r="96" spans="1:4" x14ac:dyDescent="0.25">
      <c r="A96" s="9" t="s">
        <v>75</v>
      </c>
      <c r="B96" s="148"/>
      <c r="C96" s="32"/>
      <c r="D96" s="150"/>
    </row>
    <row r="97" spans="1:4" x14ac:dyDescent="0.25">
      <c r="B97" s="152"/>
      <c r="C97" s="151"/>
      <c r="D97" s="150"/>
    </row>
    <row r="98" spans="1:4" x14ac:dyDescent="0.25">
      <c r="A98" t="s">
        <v>21</v>
      </c>
      <c r="B98" s="148"/>
      <c r="C98" s="32"/>
      <c r="D98" s="150"/>
    </row>
    <row r="99" spans="1:4" x14ac:dyDescent="0.25">
      <c r="A99" t="s">
        <v>22</v>
      </c>
      <c r="B99" s="148"/>
      <c r="C99" s="32"/>
      <c r="D99" s="150"/>
    </row>
    <row r="100" spans="1:4" x14ac:dyDescent="0.25">
      <c r="A100" t="s">
        <v>23</v>
      </c>
      <c r="B100" s="148"/>
      <c r="C100" s="32"/>
      <c r="D100" s="150"/>
    </row>
    <row r="101" spans="1:4" x14ac:dyDescent="0.25">
      <c r="A101" t="s">
        <v>24</v>
      </c>
      <c r="B101" s="148"/>
      <c r="C101" s="32"/>
      <c r="D101" s="150"/>
    </row>
    <row r="102" spans="1:4" x14ac:dyDescent="0.25">
      <c r="A102" t="s">
        <v>25</v>
      </c>
      <c r="B102" s="148"/>
      <c r="C102" s="32"/>
      <c r="D102" s="150"/>
    </row>
    <row r="103" spans="1:4" x14ac:dyDescent="0.25">
      <c r="A103" t="s">
        <v>26</v>
      </c>
      <c r="B103" s="148"/>
      <c r="C103" s="32"/>
      <c r="D103" s="150"/>
    </row>
    <row r="104" spans="1:4" x14ac:dyDescent="0.25">
      <c r="A104" t="s">
        <v>27</v>
      </c>
      <c r="B104" s="148"/>
      <c r="C104" s="32"/>
      <c r="D104" s="150"/>
    </row>
    <row r="105" spans="1:4" x14ac:dyDescent="0.25">
      <c r="A105" t="s">
        <v>45</v>
      </c>
      <c r="B105" s="148"/>
      <c r="C105" s="32"/>
      <c r="D105" s="150"/>
    </row>
    <row r="106" spans="1:4" x14ac:dyDescent="0.25">
      <c r="A106" s="2" t="s">
        <v>46</v>
      </c>
      <c r="B106" s="148"/>
      <c r="C106" s="32"/>
      <c r="D106" s="150"/>
    </row>
    <row r="107" spans="1:4" x14ac:dyDescent="0.25">
      <c r="B107" s="148"/>
      <c r="C107" s="32"/>
      <c r="D107" s="150"/>
    </row>
    <row r="108" spans="1:4" x14ac:dyDescent="0.25">
      <c r="A108" s="5" t="s">
        <v>76</v>
      </c>
      <c r="B108" s="158"/>
      <c r="C108" s="149"/>
      <c r="D108" s="150"/>
    </row>
    <row r="109" spans="1:4" x14ac:dyDescent="0.25">
      <c r="B109" s="148"/>
      <c r="C109" s="32"/>
      <c r="D109" s="150"/>
    </row>
    <row r="110" spans="1:4" x14ac:dyDescent="0.25">
      <c r="A110" s="7" t="s">
        <v>77</v>
      </c>
      <c r="B110" s="158"/>
      <c r="C110" s="149"/>
      <c r="D110" s="150"/>
    </row>
    <row r="111" spans="1:4" x14ac:dyDescent="0.25">
      <c r="B111" s="148"/>
      <c r="C111" s="32"/>
      <c r="D111" s="150"/>
    </row>
    <row r="112" spans="1:4" x14ac:dyDescent="0.25">
      <c r="A112" s="6" t="s">
        <v>74</v>
      </c>
      <c r="B112" s="158"/>
      <c r="C112" s="32"/>
      <c r="D112" s="159"/>
    </row>
    <row r="113" spans="1:5" x14ac:dyDescent="0.25">
      <c r="B113" s="148"/>
      <c r="C113" s="32"/>
      <c r="D113" s="150"/>
    </row>
    <row r="114" spans="1:5" x14ac:dyDescent="0.25">
      <c r="A114" s="8" t="s">
        <v>82</v>
      </c>
      <c r="B114" s="153"/>
      <c r="C114" s="154"/>
      <c r="D114" s="160"/>
    </row>
    <row r="115" spans="1:5" x14ac:dyDescent="0.25">
      <c r="D115" s="125"/>
      <c r="E115" s="125"/>
    </row>
  </sheetData>
  <pageMargins left="0.7" right="0.7" top="0.75" bottom="0.75" header="0.3" footer="0.3"/>
  <pageSetup scale="86" fitToHeight="0" orientation="portrait" r:id="rId1"/>
  <headerFooter>
    <oddFooter>&amp;LLPI IR 002.1 - Attachment Public</oddFooter>
  </headerFooter>
  <rowBreaks count="2" manualBreakCount="2">
    <brk id="49" max="16383" man="1"/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1"/>
  <sheetViews>
    <sheetView view="pageLayout" zoomScaleNormal="100" workbookViewId="0">
      <selection activeCell="A47" sqref="A47"/>
    </sheetView>
  </sheetViews>
  <sheetFormatPr defaultRowHeight="15" x14ac:dyDescent="0.25"/>
  <cols>
    <col min="1" max="1" width="47.28515625" customWidth="1"/>
    <col min="2" max="2" width="23.5703125" customWidth="1"/>
    <col min="3" max="3" width="15.28515625" style="1" bestFit="1" customWidth="1"/>
  </cols>
  <sheetData>
    <row r="1" spans="1:3" x14ac:dyDescent="0.25">
      <c r="A1" s="9" t="s">
        <v>271</v>
      </c>
      <c r="B1" s="114">
        <v>41738</v>
      </c>
    </row>
    <row r="2" spans="1:3" x14ac:dyDescent="0.25">
      <c r="A2" s="9" t="s">
        <v>272</v>
      </c>
    </row>
    <row r="6" spans="1:3" x14ac:dyDescent="0.25">
      <c r="A6" s="33" t="s">
        <v>114</v>
      </c>
      <c r="B6" s="129" t="s">
        <v>122</v>
      </c>
      <c r="C6"/>
    </row>
    <row r="7" spans="1:3" x14ac:dyDescent="0.25">
      <c r="A7" s="35"/>
      <c r="B7" s="137"/>
      <c r="C7"/>
    </row>
    <row r="8" spans="1:3" x14ac:dyDescent="0.25">
      <c r="A8" s="34" t="s">
        <v>123</v>
      </c>
      <c r="B8" s="138"/>
      <c r="C8"/>
    </row>
    <row r="9" spans="1:3" x14ac:dyDescent="0.25">
      <c r="A9" s="34" t="s">
        <v>124</v>
      </c>
      <c r="B9" s="138"/>
      <c r="C9"/>
    </row>
    <row r="10" spans="1:3" x14ac:dyDescent="0.25">
      <c r="A10" s="34" t="s">
        <v>125</v>
      </c>
      <c r="B10" s="138"/>
      <c r="C10"/>
    </row>
    <row r="11" spans="1:3" x14ac:dyDescent="0.25">
      <c r="A11" s="34" t="s">
        <v>126</v>
      </c>
      <c r="B11" s="138"/>
      <c r="C11"/>
    </row>
    <row r="12" spans="1:3" x14ac:dyDescent="0.25">
      <c r="A12" s="34" t="s">
        <v>127</v>
      </c>
      <c r="B12" s="138"/>
      <c r="C12"/>
    </row>
    <row r="13" spans="1:3" x14ac:dyDescent="0.25">
      <c r="A13" s="34" t="s">
        <v>128</v>
      </c>
      <c r="B13" s="138"/>
      <c r="C13"/>
    </row>
    <row r="14" spans="1:3" x14ac:dyDescent="0.25">
      <c r="A14" s="34" t="s">
        <v>129</v>
      </c>
      <c r="B14" s="138"/>
      <c r="C14"/>
    </row>
    <row r="15" spans="1:3" x14ac:dyDescent="0.25">
      <c r="A15" s="34"/>
      <c r="B15" s="138"/>
      <c r="C15"/>
    </row>
    <row r="16" spans="1:3" x14ac:dyDescent="0.25">
      <c r="A16" s="34" t="s">
        <v>118</v>
      </c>
      <c r="B16" s="138"/>
      <c r="C16"/>
    </row>
    <row r="17" spans="1:3" x14ac:dyDescent="0.25">
      <c r="A17" s="39"/>
      <c r="B17" s="139"/>
      <c r="C17"/>
    </row>
    <row r="18" spans="1:3" x14ac:dyDescent="0.25">
      <c r="A18" s="34" t="s">
        <v>130</v>
      </c>
      <c r="B18" s="138"/>
      <c r="C18"/>
    </row>
    <row r="19" spans="1:3" x14ac:dyDescent="0.25">
      <c r="A19" s="34" t="s">
        <v>131</v>
      </c>
      <c r="B19" s="138"/>
      <c r="C19"/>
    </row>
    <row r="20" spans="1:3" x14ac:dyDescent="0.25">
      <c r="A20" s="34" t="s">
        <v>132</v>
      </c>
      <c r="B20" s="138"/>
      <c r="C20"/>
    </row>
    <row r="21" spans="1:3" x14ac:dyDescent="0.25">
      <c r="A21" s="34"/>
      <c r="B21" s="138"/>
      <c r="C21"/>
    </row>
    <row r="22" spans="1:3" x14ac:dyDescent="0.25">
      <c r="A22" s="34" t="s">
        <v>145</v>
      </c>
      <c r="B22" s="138"/>
      <c r="C22"/>
    </row>
    <row r="23" spans="1:3" x14ac:dyDescent="0.25">
      <c r="A23" s="34"/>
      <c r="B23" s="138"/>
      <c r="C23"/>
    </row>
    <row r="24" spans="1:3" x14ac:dyDescent="0.25">
      <c r="A24" s="40" t="s">
        <v>95</v>
      </c>
      <c r="B24" s="138"/>
      <c r="C24"/>
    </row>
    <row r="25" spans="1:3" x14ac:dyDescent="0.25">
      <c r="A25" s="34"/>
      <c r="B25" s="138"/>
      <c r="C25"/>
    </row>
    <row r="26" spans="1:3" x14ac:dyDescent="0.25">
      <c r="A26" s="34"/>
      <c r="B26" s="138"/>
      <c r="C26"/>
    </row>
    <row r="27" spans="1:3" x14ac:dyDescent="0.25">
      <c r="A27" s="34" t="s">
        <v>70</v>
      </c>
      <c r="B27" s="138"/>
      <c r="C27"/>
    </row>
    <row r="28" spans="1:3" x14ac:dyDescent="0.25">
      <c r="A28" s="34"/>
      <c r="B28" s="138"/>
      <c r="C28"/>
    </row>
    <row r="29" spans="1:3" x14ac:dyDescent="0.25">
      <c r="A29" s="36"/>
      <c r="B29" s="139"/>
    </row>
    <row r="30" spans="1:3" x14ac:dyDescent="0.25">
      <c r="A30" s="37" t="s">
        <v>119</v>
      </c>
      <c r="B30" s="140"/>
    </row>
    <row r="31" spans="1:3" x14ac:dyDescent="0.25">
      <c r="B31" s="125"/>
    </row>
  </sheetData>
  <pageMargins left="0.7" right="0.7" top="0.75" bottom="0.75" header="0.3" footer="0.3"/>
  <pageSetup orientation="portrait" r:id="rId1"/>
  <headerFooter>
    <oddFooter>&amp;LLPI IR 002.1 - Attachment 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5"/>
  <sheetViews>
    <sheetView view="pageLayout" zoomScaleNormal="100" workbookViewId="0">
      <selection activeCell="A47" sqref="A47"/>
    </sheetView>
  </sheetViews>
  <sheetFormatPr defaultRowHeight="15" x14ac:dyDescent="0.25"/>
  <cols>
    <col min="1" max="1" width="47.28515625" customWidth="1"/>
    <col min="2" max="2" width="25.28515625" customWidth="1"/>
    <col min="3" max="3" width="15.28515625" style="1" bestFit="1" customWidth="1"/>
  </cols>
  <sheetData>
    <row r="1" spans="1:3" x14ac:dyDescent="0.25">
      <c r="A1" s="9" t="s">
        <v>271</v>
      </c>
      <c r="B1" s="114">
        <v>41738</v>
      </c>
      <c r="C1"/>
    </row>
    <row r="2" spans="1:3" x14ac:dyDescent="0.25">
      <c r="A2" s="9" t="s">
        <v>273</v>
      </c>
      <c r="C2"/>
    </row>
    <row r="3" spans="1:3" x14ac:dyDescent="0.25">
      <c r="A3" s="9"/>
      <c r="C3"/>
    </row>
    <row r="4" spans="1:3" x14ac:dyDescent="0.25">
      <c r="A4" s="33" t="s">
        <v>114</v>
      </c>
      <c r="B4" s="129" t="s">
        <v>121</v>
      </c>
      <c r="C4"/>
    </row>
    <row r="5" spans="1:3" x14ac:dyDescent="0.25">
      <c r="A5" s="34" t="s">
        <v>120</v>
      </c>
      <c r="B5" s="130"/>
      <c r="C5"/>
    </row>
    <row r="6" spans="1:3" x14ac:dyDescent="0.25">
      <c r="A6" s="35"/>
      <c r="B6" s="131"/>
      <c r="C6"/>
    </row>
    <row r="7" spans="1:3" x14ac:dyDescent="0.25">
      <c r="A7" s="34"/>
      <c r="B7" s="132"/>
      <c r="C7"/>
    </row>
    <row r="8" spans="1:3" x14ac:dyDescent="0.25">
      <c r="A8" s="34" t="s">
        <v>115</v>
      </c>
      <c r="B8" s="134"/>
      <c r="C8"/>
    </row>
    <row r="9" spans="1:3" x14ac:dyDescent="0.25">
      <c r="A9" s="34" t="s">
        <v>116</v>
      </c>
      <c r="B9" s="134"/>
      <c r="C9"/>
    </row>
    <row r="10" spans="1:3" x14ac:dyDescent="0.25">
      <c r="A10" s="34" t="s">
        <v>117</v>
      </c>
      <c r="B10" s="134"/>
      <c r="C10"/>
    </row>
    <row r="11" spans="1:3" x14ac:dyDescent="0.25">
      <c r="A11" s="34" t="s">
        <v>70</v>
      </c>
      <c r="B11" s="134"/>
      <c r="C11"/>
    </row>
    <row r="12" spans="1:3" x14ac:dyDescent="0.25">
      <c r="A12" s="34" t="s">
        <v>145</v>
      </c>
      <c r="B12" s="134"/>
      <c r="C12"/>
    </row>
    <row r="13" spans="1:3" x14ac:dyDescent="0.25">
      <c r="A13" s="36"/>
      <c r="B13" s="135"/>
      <c r="C13"/>
    </row>
    <row r="14" spans="1:3" x14ac:dyDescent="0.25">
      <c r="A14" s="37" t="s">
        <v>119</v>
      </c>
      <c r="B14" s="136"/>
    </row>
    <row r="15" spans="1:3" x14ac:dyDescent="0.25">
      <c r="A15" s="38"/>
      <c r="B15" s="133"/>
    </row>
  </sheetData>
  <pageMargins left="0.7" right="0.7" top="0.75" bottom="0.75" header="0.3" footer="0.3"/>
  <pageSetup orientation="portrait" r:id="rId1"/>
  <headerFooter>
    <oddFooter>&amp;LLPI IR 002.1 - Attachment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4"/>
  <sheetViews>
    <sheetView view="pageLayout" zoomScaleNormal="100" workbookViewId="0">
      <selection activeCell="A46" sqref="A46"/>
    </sheetView>
  </sheetViews>
  <sheetFormatPr defaultRowHeight="15" x14ac:dyDescent="0.25"/>
  <cols>
    <col min="1" max="1" width="42.7109375" customWidth="1"/>
    <col min="2" max="2" width="14.85546875" customWidth="1"/>
  </cols>
  <sheetData>
    <row r="1" spans="1:3" x14ac:dyDescent="0.25">
      <c r="A1" s="9" t="s">
        <v>271</v>
      </c>
      <c r="B1" s="114">
        <v>41738</v>
      </c>
    </row>
    <row r="2" spans="1:3" x14ac:dyDescent="0.25">
      <c r="A2" s="9" t="s">
        <v>274</v>
      </c>
    </row>
    <row r="3" spans="1:3" x14ac:dyDescent="0.25">
      <c r="A3" s="9"/>
    </row>
    <row r="4" spans="1:3" x14ac:dyDescent="0.25">
      <c r="A4" s="9" t="s">
        <v>147</v>
      </c>
    </row>
    <row r="5" spans="1:3" ht="15.75" thickBot="1" x14ac:dyDescent="0.3"/>
    <row r="6" spans="1:3" x14ac:dyDescent="0.25">
      <c r="A6" s="22" t="s">
        <v>148</v>
      </c>
      <c r="B6" s="13" t="s">
        <v>134</v>
      </c>
    </row>
    <row r="7" spans="1:3" x14ac:dyDescent="0.25">
      <c r="A7" s="16"/>
      <c r="B7" s="127"/>
      <c r="C7" s="125"/>
    </row>
    <row r="8" spans="1:3" x14ac:dyDescent="0.25">
      <c r="A8" s="16" t="s">
        <v>135</v>
      </c>
      <c r="B8" s="18"/>
    </row>
    <row r="9" spans="1:3" x14ac:dyDescent="0.25">
      <c r="A9" s="16" t="s">
        <v>136</v>
      </c>
      <c r="B9" s="18"/>
    </row>
    <row r="10" spans="1:3" x14ac:dyDescent="0.25">
      <c r="A10" s="16" t="s">
        <v>137</v>
      </c>
      <c r="B10" s="18"/>
    </row>
    <row r="11" spans="1:3" x14ac:dyDescent="0.25">
      <c r="A11" s="16" t="s">
        <v>138</v>
      </c>
      <c r="B11" s="18"/>
    </row>
    <row r="12" spans="1:3" x14ac:dyDescent="0.25">
      <c r="A12" s="16" t="s">
        <v>139</v>
      </c>
      <c r="B12" s="18"/>
    </row>
    <row r="13" spans="1:3" x14ac:dyDescent="0.25">
      <c r="A13" s="16" t="s">
        <v>140</v>
      </c>
      <c r="B13" s="18"/>
    </row>
    <row r="14" spans="1:3" x14ac:dyDescent="0.25">
      <c r="A14" s="16" t="s">
        <v>141</v>
      </c>
      <c r="B14" s="18"/>
    </row>
    <row r="15" spans="1:3" x14ac:dyDescent="0.25">
      <c r="A15" s="16" t="s">
        <v>142</v>
      </c>
      <c r="B15" s="18"/>
    </row>
    <row r="16" spans="1:3" x14ac:dyDescent="0.25">
      <c r="A16" s="16" t="s">
        <v>143</v>
      </c>
      <c r="B16" s="18"/>
    </row>
    <row r="17" spans="1:3" x14ac:dyDescent="0.25">
      <c r="A17" s="16" t="s">
        <v>144</v>
      </c>
      <c r="B17" s="18"/>
    </row>
    <row r="18" spans="1:3" x14ac:dyDescent="0.25">
      <c r="A18" s="16" t="s">
        <v>145</v>
      </c>
      <c r="B18" s="19"/>
    </row>
    <row r="19" spans="1:3" x14ac:dyDescent="0.25">
      <c r="A19" s="16"/>
      <c r="B19" s="18"/>
    </row>
    <row r="20" spans="1:3" ht="15.75" thickBot="1" x14ac:dyDescent="0.3">
      <c r="A20" s="41" t="s">
        <v>146</v>
      </c>
      <c r="B20" s="21"/>
    </row>
    <row r="21" spans="1:3" x14ac:dyDescent="0.25">
      <c r="B21" s="125"/>
      <c r="C21" s="125"/>
    </row>
    <row r="23" spans="1:3" x14ac:dyDescent="0.25">
      <c r="A23" s="9" t="s">
        <v>275</v>
      </c>
    </row>
    <row r="25" spans="1:3" ht="15.75" thickBot="1" x14ac:dyDescent="0.3"/>
    <row r="26" spans="1:3" x14ac:dyDescent="0.25">
      <c r="A26" s="22" t="s">
        <v>278</v>
      </c>
      <c r="B26" s="115"/>
    </row>
    <row r="27" spans="1:3" x14ac:dyDescent="0.25">
      <c r="A27" s="16"/>
      <c r="B27" s="127"/>
      <c r="C27" s="125"/>
    </row>
    <row r="28" spans="1:3" x14ac:dyDescent="0.25">
      <c r="A28" s="16" t="s">
        <v>279</v>
      </c>
      <c r="B28" s="116"/>
    </row>
    <row r="29" spans="1:3" x14ac:dyDescent="0.25">
      <c r="A29" s="16" t="s">
        <v>280</v>
      </c>
      <c r="B29" s="116"/>
    </row>
    <row r="30" spans="1:3" x14ac:dyDescent="0.25">
      <c r="A30" s="16" t="s">
        <v>281</v>
      </c>
      <c r="B30" s="116"/>
    </row>
    <row r="31" spans="1:3" x14ac:dyDescent="0.25">
      <c r="A31" s="16" t="s">
        <v>282</v>
      </c>
      <c r="B31" s="117"/>
    </row>
    <row r="32" spans="1:3" x14ac:dyDescent="0.25">
      <c r="A32" s="16"/>
      <c r="B32" s="15"/>
    </row>
    <row r="33" spans="1:3" x14ac:dyDescent="0.25">
      <c r="A33" s="16" t="s">
        <v>283</v>
      </c>
      <c r="B33" s="118"/>
    </row>
    <row r="34" spans="1:3" ht="15.75" thickBot="1" x14ac:dyDescent="0.3">
      <c r="A34" s="41"/>
      <c r="B34" s="128"/>
      <c r="C34" s="125"/>
    </row>
  </sheetData>
  <pageMargins left="0.7" right="0.7" top="0.75" bottom="0.75" header="0.3" footer="0.3"/>
  <pageSetup orientation="portrait" r:id="rId1"/>
  <headerFooter>
    <oddFooter>&amp;LLPI IR 002.1 - Attachment Public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X176"/>
  <sheetViews>
    <sheetView tabSelected="1" view="pageLayout" topLeftCell="A22" zoomScaleNormal="100" workbookViewId="0">
      <selection activeCell="O12" sqref="O12"/>
    </sheetView>
  </sheetViews>
  <sheetFormatPr defaultRowHeight="12.75" x14ac:dyDescent="0.2"/>
  <cols>
    <col min="1" max="1" width="2" style="42" customWidth="1"/>
    <col min="2" max="2" width="9.140625" style="42" customWidth="1"/>
    <col min="3" max="3" width="10.140625" style="42" customWidth="1"/>
    <col min="4" max="4" width="10.7109375" style="42" customWidth="1"/>
    <col min="5" max="5" width="9.140625" style="42"/>
    <col min="6" max="6" width="11.42578125" style="42" customWidth="1"/>
    <col min="7" max="7" width="12.85546875" style="42" customWidth="1"/>
    <col min="8" max="9" width="10.28515625" style="42" customWidth="1"/>
    <col min="10" max="10" width="10.42578125" style="42" customWidth="1"/>
    <col min="11" max="11" width="9.42578125" style="42" customWidth="1"/>
    <col min="12" max="12" width="2.5703125" style="43" customWidth="1"/>
    <col min="13" max="13" width="13.5703125" style="42" customWidth="1"/>
    <col min="14" max="14" width="12.5703125" style="42" customWidth="1"/>
    <col min="15" max="18" width="9.140625" style="42"/>
    <col min="19" max="19" width="12.140625" style="42" customWidth="1"/>
    <col min="20" max="256" width="9.140625" style="42"/>
    <col min="257" max="257" width="2" style="42" customWidth="1"/>
    <col min="258" max="258" width="9.140625" style="42" customWidth="1"/>
    <col min="259" max="259" width="10.140625" style="42" customWidth="1"/>
    <col min="260" max="260" width="10.7109375" style="42" customWidth="1"/>
    <col min="261" max="261" width="9.140625" style="42"/>
    <col min="262" max="262" width="11.42578125" style="42" customWidth="1"/>
    <col min="263" max="263" width="12.85546875" style="42" customWidth="1"/>
    <col min="264" max="265" width="10.28515625" style="42" customWidth="1"/>
    <col min="266" max="266" width="10.42578125" style="42" customWidth="1"/>
    <col min="267" max="267" width="9.42578125" style="42" customWidth="1"/>
    <col min="268" max="268" width="2.5703125" style="42" customWidth="1"/>
    <col min="269" max="269" width="13.5703125" style="42" customWidth="1"/>
    <col min="270" max="270" width="12.5703125" style="42" customWidth="1"/>
    <col min="271" max="274" width="9.140625" style="42"/>
    <col min="275" max="275" width="12.140625" style="42" customWidth="1"/>
    <col min="276" max="512" width="9.140625" style="42"/>
    <col min="513" max="513" width="2" style="42" customWidth="1"/>
    <col min="514" max="514" width="9.140625" style="42" customWidth="1"/>
    <col min="515" max="515" width="10.140625" style="42" customWidth="1"/>
    <col min="516" max="516" width="10.7109375" style="42" customWidth="1"/>
    <col min="517" max="517" width="9.140625" style="42"/>
    <col min="518" max="518" width="11.42578125" style="42" customWidth="1"/>
    <col min="519" max="519" width="12.85546875" style="42" customWidth="1"/>
    <col min="520" max="521" width="10.28515625" style="42" customWidth="1"/>
    <col min="522" max="522" width="10.42578125" style="42" customWidth="1"/>
    <col min="523" max="523" width="9.42578125" style="42" customWidth="1"/>
    <col min="524" max="524" width="2.5703125" style="42" customWidth="1"/>
    <col min="525" max="525" width="13.5703125" style="42" customWidth="1"/>
    <col min="526" max="526" width="12.5703125" style="42" customWidth="1"/>
    <col min="527" max="530" width="9.140625" style="42"/>
    <col min="531" max="531" width="12.140625" style="42" customWidth="1"/>
    <col min="532" max="768" width="9.140625" style="42"/>
    <col min="769" max="769" width="2" style="42" customWidth="1"/>
    <col min="770" max="770" width="9.140625" style="42" customWidth="1"/>
    <col min="771" max="771" width="10.140625" style="42" customWidth="1"/>
    <col min="772" max="772" width="10.7109375" style="42" customWidth="1"/>
    <col min="773" max="773" width="9.140625" style="42"/>
    <col min="774" max="774" width="11.42578125" style="42" customWidth="1"/>
    <col min="775" max="775" width="12.85546875" style="42" customWidth="1"/>
    <col min="776" max="777" width="10.28515625" style="42" customWidth="1"/>
    <col min="778" max="778" width="10.42578125" style="42" customWidth="1"/>
    <col min="779" max="779" width="9.42578125" style="42" customWidth="1"/>
    <col min="780" max="780" width="2.5703125" style="42" customWidth="1"/>
    <col min="781" max="781" width="13.5703125" style="42" customWidth="1"/>
    <col min="782" max="782" width="12.5703125" style="42" customWidth="1"/>
    <col min="783" max="786" width="9.140625" style="42"/>
    <col min="787" max="787" width="12.140625" style="42" customWidth="1"/>
    <col min="788" max="1024" width="9.140625" style="42"/>
    <col min="1025" max="1025" width="2" style="42" customWidth="1"/>
    <col min="1026" max="1026" width="9.140625" style="42" customWidth="1"/>
    <col min="1027" max="1027" width="10.140625" style="42" customWidth="1"/>
    <col min="1028" max="1028" width="10.7109375" style="42" customWidth="1"/>
    <col min="1029" max="1029" width="9.140625" style="42"/>
    <col min="1030" max="1030" width="11.42578125" style="42" customWidth="1"/>
    <col min="1031" max="1031" width="12.85546875" style="42" customWidth="1"/>
    <col min="1032" max="1033" width="10.28515625" style="42" customWidth="1"/>
    <col min="1034" max="1034" width="10.42578125" style="42" customWidth="1"/>
    <col min="1035" max="1035" width="9.42578125" style="42" customWidth="1"/>
    <col min="1036" max="1036" width="2.5703125" style="42" customWidth="1"/>
    <col min="1037" max="1037" width="13.5703125" style="42" customWidth="1"/>
    <col min="1038" max="1038" width="12.5703125" style="42" customWidth="1"/>
    <col min="1039" max="1042" width="9.140625" style="42"/>
    <col min="1043" max="1043" width="12.140625" style="42" customWidth="1"/>
    <col min="1044" max="1280" width="9.140625" style="42"/>
    <col min="1281" max="1281" width="2" style="42" customWidth="1"/>
    <col min="1282" max="1282" width="9.140625" style="42" customWidth="1"/>
    <col min="1283" max="1283" width="10.140625" style="42" customWidth="1"/>
    <col min="1284" max="1284" width="10.7109375" style="42" customWidth="1"/>
    <col min="1285" max="1285" width="9.140625" style="42"/>
    <col min="1286" max="1286" width="11.42578125" style="42" customWidth="1"/>
    <col min="1287" max="1287" width="12.85546875" style="42" customWidth="1"/>
    <col min="1288" max="1289" width="10.28515625" style="42" customWidth="1"/>
    <col min="1290" max="1290" width="10.42578125" style="42" customWidth="1"/>
    <col min="1291" max="1291" width="9.42578125" style="42" customWidth="1"/>
    <col min="1292" max="1292" width="2.5703125" style="42" customWidth="1"/>
    <col min="1293" max="1293" width="13.5703125" style="42" customWidth="1"/>
    <col min="1294" max="1294" width="12.5703125" style="42" customWidth="1"/>
    <col min="1295" max="1298" width="9.140625" style="42"/>
    <col min="1299" max="1299" width="12.140625" style="42" customWidth="1"/>
    <col min="1300" max="1536" width="9.140625" style="42"/>
    <col min="1537" max="1537" width="2" style="42" customWidth="1"/>
    <col min="1538" max="1538" width="9.140625" style="42" customWidth="1"/>
    <col min="1539" max="1539" width="10.140625" style="42" customWidth="1"/>
    <col min="1540" max="1540" width="10.7109375" style="42" customWidth="1"/>
    <col min="1541" max="1541" width="9.140625" style="42"/>
    <col min="1542" max="1542" width="11.42578125" style="42" customWidth="1"/>
    <col min="1543" max="1543" width="12.85546875" style="42" customWidth="1"/>
    <col min="1544" max="1545" width="10.28515625" style="42" customWidth="1"/>
    <col min="1546" max="1546" width="10.42578125" style="42" customWidth="1"/>
    <col min="1547" max="1547" width="9.42578125" style="42" customWidth="1"/>
    <col min="1548" max="1548" width="2.5703125" style="42" customWidth="1"/>
    <col min="1549" max="1549" width="13.5703125" style="42" customWidth="1"/>
    <col min="1550" max="1550" width="12.5703125" style="42" customWidth="1"/>
    <col min="1551" max="1554" width="9.140625" style="42"/>
    <col min="1555" max="1555" width="12.140625" style="42" customWidth="1"/>
    <col min="1556" max="1792" width="9.140625" style="42"/>
    <col min="1793" max="1793" width="2" style="42" customWidth="1"/>
    <col min="1794" max="1794" width="9.140625" style="42" customWidth="1"/>
    <col min="1795" max="1795" width="10.140625" style="42" customWidth="1"/>
    <col min="1796" max="1796" width="10.7109375" style="42" customWidth="1"/>
    <col min="1797" max="1797" width="9.140625" style="42"/>
    <col min="1798" max="1798" width="11.42578125" style="42" customWidth="1"/>
    <col min="1799" max="1799" width="12.85546875" style="42" customWidth="1"/>
    <col min="1800" max="1801" width="10.28515625" style="42" customWidth="1"/>
    <col min="1802" max="1802" width="10.42578125" style="42" customWidth="1"/>
    <col min="1803" max="1803" width="9.42578125" style="42" customWidth="1"/>
    <col min="1804" max="1804" width="2.5703125" style="42" customWidth="1"/>
    <col min="1805" max="1805" width="13.5703125" style="42" customWidth="1"/>
    <col min="1806" max="1806" width="12.5703125" style="42" customWidth="1"/>
    <col min="1807" max="1810" width="9.140625" style="42"/>
    <col min="1811" max="1811" width="12.140625" style="42" customWidth="1"/>
    <col min="1812" max="2048" width="9.140625" style="42"/>
    <col min="2049" max="2049" width="2" style="42" customWidth="1"/>
    <col min="2050" max="2050" width="9.140625" style="42" customWidth="1"/>
    <col min="2051" max="2051" width="10.140625" style="42" customWidth="1"/>
    <col min="2052" max="2052" width="10.7109375" style="42" customWidth="1"/>
    <col min="2053" max="2053" width="9.140625" style="42"/>
    <col min="2054" max="2054" width="11.42578125" style="42" customWidth="1"/>
    <col min="2055" max="2055" width="12.85546875" style="42" customWidth="1"/>
    <col min="2056" max="2057" width="10.28515625" style="42" customWidth="1"/>
    <col min="2058" max="2058" width="10.42578125" style="42" customWidth="1"/>
    <col min="2059" max="2059" width="9.42578125" style="42" customWidth="1"/>
    <col min="2060" max="2060" width="2.5703125" style="42" customWidth="1"/>
    <col min="2061" max="2061" width="13.5703125" style="42" customWidth="1"/>
    <col min="2062" max="2062" width="12.5703125" style="42" customWidth="1"/>
    <col min="2063" max="2066" width="9.140625" style="42"/>
    <col min="2067" max="2067" width="12.140625" style="42" customWidth="1"/>
    <col min="2068" max="2304" width="9.140625" style="42"/>
    <col min="2305" max="2305" width="2" style="42" customWidth="1"/>
    <col min="2306" max="2306" width="9.140625" style="42" customWidth="1"/>
    <col min="2307" max="2307" width="10.140625" style="42" customWidth="1"/>
    <col min="2308" max="2308" width="10.7109375" style="42" customWidth="1"/>
    <col min="2309" max="2309" width="9.140625" style="42"/>
    <col min="2310" max="2310" width="11.42578125" style="42" customWidth="1"/>
    <col min="2311" max="2311" width="12.85546875" style="42" customWidth="1"/>
    <col min="2312" max="2313" width="10.28515625" style="42" customWidth="1"/>
    <col min="2314" max="2314" width="10.42578125" style="42" customWidth="1"/>
    <col min="2315" max="2315" width="9.42578125" style="42" customWidth="1"/>
    <col min="2316" max="2316" width="2.5703125" style="42" customWidth="1"/>
    <col min="2317" max="2317" width="13.5703125" style="42" customWidth="1"/>
    <col min="2318" max="2318" width="12.5703125" style="42" customWidth="1"/>
    <col min="2319" max="2322" width="9.140625" style="42"/>
    <col min="2323" max="2323" width="12.140625" style="42" customWidth="1"/>
    <col min="2324" max="2560" width="9.140625" style="42"/>
    <col min="2561" max="2561" width="2" style="42" customWidth="1"/>
    <col min="2562" max="2562" width="9.140625" style="42" customWidth="1"/>
    <col min="2563" max="2563" width="10.140625" style="42" customWidth="1"/>
    <col min="2564" max="2564" width="10.7109375" style="42" customWidth="1"/>
    <col min="2565" max="2565" width="9.140625" style="42"/>
    <col min="2566" max="2566" width="11.42578125" style="42" customWidth="1"/>
    <col min="2567" max="2567" width="12.85546875" style="42" customWidth="1"/>
    <col min="2568" max="2569" width="10.28515625" style="42" customWidth="1"/>
    <col min="2570" max="2570" width="10.42578125" style="42" customWidth="1"/>
    <col min="2571" max="2571" width="9.42578125" style="42" customWidth="1"/>
    <col min="2572" max="2572" width="2.5703125" style="42" customWidth="1"/>
    <col min="2573" max="2573" width="13.5703125" style="42" customWidth="1"/>
    <col min="2574" max="2574" width="12.5703125" style="42" customWidth="1"/>
    <col min="2575" max="2578" width="9.140625" style="42"/>
    <col min="2579" max="2579" width="12.140625" style="42" customWidth="1"/>
    <col min="2580" max="2816" width="9.140625" style="42"/>
    <col min="2817" max="2817" width="2" style="42" customWidth="1"/>
    <col min="2818" max="2818" width="9.140625" style="42" customWidth="1"/>
    <col min="2819" max="2819" width="10.140625" style="42" customWidth="1"/>
    <col min="2820" max="2820" width="10.7109375" style="42" customWidth="1"/>
    <col min="2821" max="2821" width="9.140625" style="42"/>
    <col min="2822" max="2822" width="11.42578125" style="42" customWidth="1"/>
    <col min="2823" max="2823" width="12.85546875" style="42" customWidth="1"/>
    <col min="2824" max="2825" width="10.28515625" style="42" customWidth="1"/>
    <col min="2826" max="2826" width="10.42578125" style="42" customWidth="1"/>
    <col min="2827" max="2827" width="9.42578125" style="42" customWidth="1"/>
    <col min="2828" max="2828" width="2.5703125" style="42" customWidth="1"/>
    <col min="2829" max="2829" width="13.5703125" style="42" customWidth="1"/>
    <col min="2830" max="2830" width="12.5703125" style="42" customWidth="1"/>
    <col min="2831" max="2834" width="9.140625" style="42"/>
    <col min="2835" max="2835" width="12.140625" style="42" customWidth="1"/>
    <col min="2836" max="3072" width="9.140625" style="42"/>
    <col min="3073" max="3073" width="2" style="42" customWidth="1"/>
    <col min="3074" max="3074" width="9.140625" style="42" customWidth="1"/>
    <col min="3075" max="3075" width="10.140625" style="42" customWidth="1"/>
    <col min="3076" max="3076" width="10.7109375" style="42" customWidth="1"/>
    <col min="3077" max="3077" width="9.140625" style="42"/>
    <col min="3078" max="3078" width="11.42578125" style="42" customWidth="1"/>
    <col min="3079" max="3079" width="12.85546875" style="42" customWidth="1"/>
    <col min="3080" max="3081" width="10.28515625" style="42" customWidth="1"/>
    <col min="3082" max="3082" width="10.42578125" style="42" customWidth="1"/>
    <col min="3083" max="3083" width="9.42578125" style="42" customWidth="1"/>
    <col min="3084" max="3084" width="2.5703125" style="42" customWidth="1"/>
    <col min="3085" max="3085" width="13.5703125" style="42" customWidth="1"/>
    <col min="3086" max="3086" width="12.5703125" style="42" customWidth="1"/>
    <col min="3087" max="3090" width="9.140625" style="42"/>
    <col min="3091" max="3091" width="12.140625" style="42" customWidth="1"/>
    <col min="3092" max="3328" width="9.140625" style="42"/>
    <col min="3329" max="3329" width="2" style="42" customWidth="1"/>
    <col min="3330" max="3330" width="9.140625" style="42" customWidth="1"/>
    <col min="3331" max="3331" width="10.140625" style="42" customWidth="1"/>
    <col min="3332" max="3332" width="10.7109375" style="42" customWidth="1"/>
    <col min="3333" max="3333" width="9.140625" style="42"/>
    <col min="3334" max="3334" width="11.42578125" style="42" customWidth="1"/>
    <col min="3335" max="3335" width="12.85546875" style="42" customWidth="1"/>
    <col min="3336" max="3337" width="10.28515625" style="42" customWidth="1"/>
    <col min="3338" max="3338" width="10.42578125" style="42" customWidth="1"/>
    <col min="3339" max="3339" width="9.42578125" style="42" customWidth="1"/>
    <col min="3340" max="3340" width="2.5703125" style="42" customWidth="1"/>
    <col min="3341" max="3341" width="13.5703125" style="42" customWidth="1"/>
    <col min="3342" max="3342" width="12.5703125" style="42" customWidth="1"/>
    <col min="3343" max="3346" width="9.140625" style="42"/>
    <col min="3347" max="3347" width="12.140625" style="42" customWidth="1"/>
    <col min="3348" max="3584" width="9.140625" style="42"/>
    <col min="3585" max="3585" width="2" style="42" customWidth="1"/>
    <col min="3586" max="3586" width="9.140625" style="42" customWidth="1"/>
    <col min="3587" max="3587" width="10.140625" style="42" customWidth="1"/>
    <col min="3588" max="3588" width="10.7109375" style="42" customWidth="1"/>
    <col min="3589" max="3589" width="9.140625" style="42"/>
    <col min="3590" max="3590" width="11.42578125" style="42" customWidth="1"/>
    <col min="3591" max="3591" width="12.85546875" style="42" customWidth="1"/>
    <col min="3592" max="3593" width="10.28515625" style="42" customWidth="1"/>
    <col min="3594" max="3594" width="10.42578125" style="42" customWidth="1"/>
    <col min="3595" max="3595" width="9.42578125" style="42" customWidth="1"/>
    <col min="3596" max="3596" width="2.5703125" style="42" customWidth="1"/>
    <col min="3597" max="3597" width="13.5703125" style="42" customWidth="1"/>
    <col min="3598" max="3598" width="12.5703125" style="42" customWidth="1"/>
    <col min="3599" max="3602" width="9.140625" style="42"/>
    <col min="3603" max="3603" width="12.140625" style="42" customWidth="1"/>
    <col min="3604" max="3840" width="9.140625" style="42"/>
    <col min="3841" max="3841" width="2" style="42" customWidth="1"/>
    <col min="3842" max="3842" width="9.140625" style="42" customWidth="1"/>
    <col min="3843" max="3843" width="10.140625" style="42" customWidth="1"/>
    <col min="3844" max="3844" width="10.7109375" style="42" customWidth="1"/>
    <col min="3845" max="3845" width="9.140625" style="42"/>
    <col min="3846" max="3846" width="11.42578125" style="42" customWidth="1"/>
    <col min="3847" max="3847" width="12.85546875" style="42" customWidth="1"/>
    <col min="3848" max="3849" width="10.28515625" style="42" customWidth="1"/>
    <col min="3850" max="3850" width="10.42578125" style="42" customWidth="1"/>
    <col min="3851" max="3851" width="9.42578125" style="42" customWidth="1"/>
    <col min="3852" max="3852" width="2.5703125" style="42" customWidth="1"/>
    <col min="3853" max="3853" width="13.5703125" style="42" customWidth="1"/>
    <col min="3854" max="3854" width="12.5703125" style="42" customWidth="1"/>
    <col min="3855" max="3858" width="9.140625" style="42"/>
    <col min="3859" max="3859" width="12.140625" style="42" customWidth="1"/>
    <col min="3860" max="4096" width="9.140625" style="42"/>
    <col min="4097" max="4097" width="2" style="42" customWidth="1"/>
    <col min="4098" max="4098" width="9.140625" style="42" customWidth="1"/>
    <col min="4099" max="4099" width="10.140625" style="42" customWidth="1"/>
    <col min="4100" max="4100" width="10.7109375" style="42" customWidth="1"/>
    <col min="4101" max="4101" width="9.140625" style="42"/>
    <col min="4102" max="4102" width="11.42578125" style="42" customWidth="1"/>
    <col min="4103" max="4103" width="12.85546875" style="42" customWidth="1"/>
    <col min="4104" max="4105" width="10.28515625" style="42" customWidth="1"/>
    <col min="4106" max="4106" width="10.42578125" style="42" customWidth="1"/>
    <col min="4107" max="4107" width="9.42578125" style="42" customWidth="1"/>
    <col min="4108" max="4108" width="2.5703125" style="42" customWidth="1"/>
    <col min="4109" max="4109" width="13.5703125" style="42" customWidth="1"/>
    <col min="4110" max="4110" width="12.5703125" style="42" customWidth="1"/>
    <col min="4111" max="4114" width="9.140625" style="42"/>
    <col min="4115" max="4115" width="12.140625" style="42" customWidth="1"/>
    <col min="4116" max="4352" width="9.140625" style="42"/>
    <col min="4353" max="4353" width="2" style="42" customWidth="1"/>
    <col min="4354" max="4354" width="9.140625" style="42" customWidth="1"/>
    <col min="4355" max="4355" width="10.140625" style="42" customWidth="1"/>
    <col min="4356" max="4356" width="10.7109375" style="42" customWidth="1"/>
    <col min="4357" max="4357" width="9.140625" style="42"/>
    <col min="4358" max="4358" width="11.42578125" style="42" customWidth="1"/>
    <col min="4359" max="4359" width="12.85546875" style="42" customWidth="1"/>
    <col min="4360" max="4361" width="10.28515625" style="42" customWidth="1"/>
    <col min="4362" max="4362" width="10.42578125" style="42" customWidth="1"/>
    <col min="4363" max="4363" width="9.42578125" style="42" customWidth="1"/>
    <col min="4364" max="4364" width="2.5703125" style="42" customWidth="1"/>
    <col min="4365" max="4365" width="13.5703125" style="42" customWidth="1"/>
    <col min="4366" max="4366" width="12.5703125" style="42" customWidth="1"/>
    <col min="4367" max="4370" width="9.140625" style="42"/>
    <col min="4371" max="4371" width="12.140625" style="42" customWidth="1"/>
    <col min="4372" max="4608" width="9.140625" style="42"/>
    <col min="4609" max="4609" width="2" style="42" customWidth="1"/>
    <col min="4610" max="4610" width="9.140625" style="42" customWidth="1"/>
    <col min="4611" max="4611" width="10.140625" style="42" customWidth="1"/>
    <col min="4612" max="4612" width="10.7109375" style="42" customWidth="1"/>
    <col min="4613" max="4613" width="9.140625" style="42"/>
    <col min="4614" max="4614" width="11.42578125" style="42" customWidth="1"/>
    <col min="4615" max="4615" width="12.85546875" style="42" customWidth="1"/>
    <col min="4616" max="4617" width="10.28515625" style="42" customWidth="1"/>
    <col min="4618" max="4618" width="10.42578125" style="42" customWidth="1"/>
    <col min="4619" max="4619" width="9.42578125" style="42" customWidth="1"/>
    <col min="4620" max="4620" width="2.5703125" style="42" customWidth="1"/>
    <col min="4621" max="4621" width="13.5703125" style="42" customWidth="1"/>
    <col min="4622" max="4622" width="12.5703125" style="42" customWidth="1"/>
    <col min="4623" max="4626" width="9.140625" style="42"/>
    <col min="4627" max="4627" width="12.140625" style="42" customWidth="1"/>
    <col min="4628" max="4864" width="9.140625" style="42"/>
    <col min="4865" max="4865" width="2" style="42" customWidth="1"/>
    <col min="4866" max="4866" width="9.140625" style="42" customWidth="1"/>
    <col min="4867" max="4867" width="10.140625" style="42" customWidth="1"/>
    <col min="4868" max="4868" width="10.7109375" style="42" customWidth="1"/>
    <col min="4869" max="4869" width="9.140625" style="42"/>
    <col min="4870" max="4870" width="11.42578125" style="42" customWidth="1"/>
    <col min="4871" max="4871" width="12.85546875" style="42" customWidth="1"/>
    <col min="4872" max="4873" width="10.28515625" style="42" customWidth="1"/>
    <col min="4874" max="4874" width="10.42578125" style="42" customWidth="1"/>
    <col min="4875" max="4875" width="9.42578125" style="42" customWidth="1"/>
    <col min="4876" max="4876" width="2.5703125" style="42" customWidth="1"/>
    <col min="4877" max="4877" width="13.5703125" style="42" customWidth="1"/>
    <col min="4878" max="4878" width="12.5703125" style="42" customWidth="1"/>
    <col min="4879" max="4882" width="9.140625" style="42"/>
    <col min="4883" max="4883" width="12.140625" style="42" customWidth="1"/>
    <col min="4884" max="5120" width="9.140625" style="42"/>
    <col min="5121" max="5121" width="2" style="42" customWidth="1"/>
    <col min="5122" max="5122" width="9.140625" style="42" customWidth="1"/>
    <col min="5123" max="5123" width="10.140625" style="42" customWidth="1"/>
    <col min="5124" max="5124" width="10.7109375" style="42" customWidth="1"/>
    <col min="5125" max="5125" width="9.140625" style="42"/>
    <col min="5126" max="5126" width="11.42578125" style="42" customWidth="1"/>
    <col min="5127" max="5127" width="12.85546875" style="42" customWidth="1"/>
    <col min="5128" max="5129" width="10.28515625" style="42" customWidth="1"/>
    <col min="5130" max="5130" width="10.42578125" style="42" customWidth="1"/>
    <col min="5131" max="5131" width="9.42578125" style="42" customWidth="1"/>
    <col min="5132" max="5132" width="2.5703125" style="42" customWidth="1"/>
    <col min="5133" max="5133" width="13.5703125" style="42" customWidth="1"/>
    <col min="5134" max="5134" width="12.5703125" style="42" customWidth="1"/>
    <col min="5135" max="5138" width="9.140625" style="42"/>
    <col min="5139" max="5139" width="12.140625" style="42" customWidth="1"/>
    <col min="5140" max="5376" width="9.140625" style="42"/>
    <col min="5377" max="5377" width="2" style="42" customWidth="1"/>
    <col min="5378" max="5378" width="9.140625" style="42" customWidth="1"/>
    <col min="5379" max="5379" width="10.140625" style="42" customWidth="1"/>
    <col min="5380" max="5380" width="10.7109375" style="42" customWidth="1"/>
    <col min="5381" max="5381" width="9.140625" style="42"/>
    <col min="5382" max="5382" width="11.42578125" style="42" customWidth="1"/>
    <col min="5383" max="5383" width="12.85546875" style="42" customWidth="1"/>
    <col min="5384" max="5385" width="10.28515625" style="42" customWidth="1"/>
    <col min="5386" max="5386" width="10.42578125" style="42" customWidth="1"/>
    <col min="5387" max="5387" width="9.42578125" style="42" customWidth="1"/>
    <col min="5388" max="5388" width="2.5703125" style="42" customWidth="1"/>
    <col min="5389" max="5389" width="13.5703125" style="42" customWidth="1"/>
    <col min="5390" max="5390" width="12.5703125" style="42" customWidth="1"/>
    <col min="5391" max="5394" width="9.140625" style="42"/>
    <col min="5395" max="5395" width="12.140625" style="42" customWidth="1"/>
    <col min="5396" max="5632" width="9.140625" style="42"/>
    <col min="5633" max="5633" width="2" style="42" customWidth="1"/>
    <col min="5634" max="5634" width="9.140625" style="42" customWidth="1"/>
    <col min="5635" max="5635" width="10.140625" style="42" customWidth="1"/>
    <col min="5636" max="5636" width="10.7109375" style="42" customWidth="1"/>
    <col min="5637" max="5637" width="9.140625" style="42"/>
    <col min="5638" max="5638" width="11.42578125" style="42" customWidth="1"/>
    <col min="5639" max="5639" width="12.85546875" style="42" customWidth="1"/>
    <col min="5640" max="5641" width="10.28515625" style="42" customWidth="1"/>
    <col min="5642" max="5642" width="10.42578125" style="42" customWidth="1"/>
    <col min="5643" max="5643" width="9.42578125" style="42" customWidth="1"/>
    <col min="5644" max="5644" width="2.5703125" style="42" customWidth="1"/>
    <col min="5645" max="5645" width="13.5703125" style="42" customWidth="1"/>
    <col min="5646" max="5646" width="12.5703125" style="42" customWidth="1"/>
    <col min="5647" max="5650" width="9.140625" style="42"/>
    <col min="5651" max="5651" width="12.140625" style="42" customWidth="1"/>
    <col min="5652" max="5888" width="9.140625" style="42"/>
    <col min="5889" max="5889" width="2" style="42" customWidth="1"/>
    <col min="5890" max="5890" width="9.140625" style="42" customWidth="1"/>
    <col min="5891" max="5891" width="10.140625" style="42" customWidth="1"/>
    <col min="5892" max="5892" width="10.7109375" style="42" customWidth="1"/>
    <col min="5893" max="5893" width="9.140625" style="42"/>
    <col min="5894" max="5894" width="11.42578125" style="42" customWidth="1"/>
    <col min="5895" max="5895" width="12.85546875" style="42" customWidth="1"/>
    <col min="5896" max="5897" width="10.28515625" style="42" customWidth="1"/>
    <col min="5898" max="5898" width="10.42578125" style="42" customWidth="1"/>
    <col min="5899" max="5899" width="9.42578125" style="42" customWidth="1"/>
    <col min="5900" max="5900" width="2.5703125" style="42" customWidth="1"/>
    <col min="5901" max="5901" width="13.5703125" style="42" customWidth="1"/>
    <col min="5902" max="5902" width="12.5703125" style="42" customWidth="1"/>
    <col min="5903" max="5906" width="9.140625" style="42"/>
    <col min="5907" max="5907" width="12.140625" style="42" customWidth="1"/>
    <col min="5908" max="6144" width="9.140625" style="42"/>
    <col min="6145" max="6145" width="2" style="42" customWidth="1"/>
    <col min="6146" max="6146" width="9.140625" style="42" customWidth="1"/>
    <col min="6147" max="6147" width="10.140625" style="42" customWidth="1"/>
    <col min="6148" max="6148" width="10.7109375" style="42" customWidth="1"/>
    <col min="6149" max="6149" width="9.140625" style="42"/>
    <col min="6150" max="6150" width="11.42578125" style="42" customWidth="1"/>
    <col min="6151" max="6151" width="12.85546875" style="42" customWidth="1"/>
    <col min="6152" max="6153" width="10.28515625" style="42" customWidth="1"/>
    <col min="6154" max="6154" width="10.42578125" style="42" customWidth="1"/>
    <col min="6155" max="6155" width="9.42578125" style="42" customWidth="1"/>
    <col min="6156" max="6156" width="2.5703125" style="42" customWidth="1"/>
    <col min="6157" max="6157" width="13.5703125" style="42" customWidth="1"/>
    <col min="6158" max="6158" width="12.5703125" style="42" customWidth="1"/>
    <col min="6159" max="6162" width="9.140625" style="42"/>
    <col min="6163" max="6163" width="12.140625" style="42" customWidth="1"/>
    <col min="6164" max="6400" width="9.140625" style="42"/>
    <col min="6401" max="6401" width="2" style="42" customWidth="1"/>
    <col min="6402" max="6402" width="9.140625" style="42" customWidth="1"/>
    <col min="6403" max="6403" width="10.140625" style="42" customWidth="1"/>
    <col min="6404" max="6404" width="10.7109375" style="42" customWidth="1"/>
    <col min="6405" max="6405" width="9.140625" style="42"/>
    <col min="6406" max="6406" width="11.42578125" style="42" customWidth="1"/>
    <col min="6407" max="6407" width="12.85546875" style="42" customWidth="1"/>
    <col min="6408" max="6409" width="10.28515625" style="42" customWidth="1"/>
    <col min="6410" max="6410" width="10.42578125" style="42" customWidth="1"/>
    <col min="6411" max="6411" width="9.42578125" style="42" customWidth="1"/>
    <col min="6412" max="6412" width="2.5703125" style="42" customWidth="1"/>
    <col min="6413" max="6413" width="13.5703125" style="42" customWidth="1"/>
    <col min="6414" max="6414" width="12.5703125" style="42" customWidth="1"/>
    <col min="6415" max="6418" width="9.140625" style="42"/>
    <col min="6419" max="6419" width="12.140625" style="42" customWidth="1"/>
    <col min="6420" max="6656" width="9.140625" style="42"/>
    <col min="6657" max="6657" width="2" style="42" customWidth="1"/>
    <col min="6658" max="6658" width="9.140625" style="42" customWidth="1"/>
    <col min="6659" max="6659" width="10.140625" style="42" customWidth="1"/>
    <col min="6660" max="6660" width="10.7109375" style="42" customWidth="1"/>
    <col min="6661" max="6661" width="9.140625" style="42"/>
    <col min="6662" max="6662" width="11.42578125" style="42" customWidth="1"/>
    <col min="6663" max="6663" width="12.85546875" style="42" customWidth="1"/>
    <col min="6664" max="6665" width="10.28515625" style="42" customWidth="1"/>
    <col min="6666" max="6666" width="10.42578125" style="42" customWidth="1"/>
    <col min="6667" max="6667" width="9.42578125" style="42" customWidth="1"/>
    <col min="6668" max="6668" width="2.5703125" style="42" customWidth="1"/>
    <col min="6669" max="6669" width="13.5703125" style="42" customWidth="1"/>
    <col min="6670" max="6670" width="12.5703125" style="42" customWidth="1"/>
    <col min="6671" max="6674" width="9.140625" style="42"/>
    <col min="6675" max="6675" width="12.140625" style="42" customWidth="1"/>
    <col min="6676" max="6912" width="9.140625" style="42"/>
    <col min="6913" max="6913" width="2" style="42" customWidth="1"/>
    <col min="6914" max="6914" width="9.140625" style="42" customWidth="1"/>
    <col min="6915" max="6915" width="10.140625" style="42" customWidth="1"/>
    <col min="6916" max="6916" width="10.7109375" style="42" customWidth="1"/>
    <col min="6917" max="6917" width="9.140625" style="42"/>
    <col min="6918" max="6918" width="11.42578125" style="42" customWidth="1"/>
    <col min="6919" max="6919" width="12.85546875" style="42" customWidth="1"/>
    <col min="6920" max="6921" width="10.28515625" style="42" customWidth="1"/>
    <col min="6922" max="6922" width="10.42578125" style="42" customWidth="1"/>
    <col min="6923" max="6923" width="9.42578125" style="42" customWidth="1"/>
    <col min="6924" max="6924" width="2.5703125" style="42" customWidth="1"/>
    <col min="6925" max="6925" width="13.5703125" style="42" customWidth="1"/>
    <col min="6926" max="6926" width="12.5703125" style="42" customWidth="1"/>
    <col min="6927" max="6930" width="9.140625" style="42"/>
    <col min="6931" max="6931" width="12.140625" style="42" customWidth="1"/>
    <col min="6932" max="7168" width="9.140625" style="42"/>
    <col min="7169" max="7169" width="2" style="42" customWidth="1"/>
    <col min="7170" max="7170" width="9.140625" style="42" customWidth="1"/>
    <col min="7171" max="7171" width="10.140625" style="42" customWidth="1"/>
    <col min="7172" max="7172" width="10.7109375" style="42" customWidth="1"/>
    <col min="7173" max="7173" width="9.140625" style="42"/>
    <col min="7174" max="7174" width="11.42578125" style="42" customWidth="1"/>
    <col min="7175" max="7175" width="12.85546875" style="42" customWidth="1"/>
    <col min="7176" max="7177" width="10.28515625" style="42" customWidth="1"/>
    <col min="7178" max="7178" width="10.42578125" style="42" customWidth="1"/>
    <col min="7179" max="7179" width="9.42578125" style="42" customWidth="1"/>
    <col min="7180" max="7180" width="2.5703125" style="42" customWidth="1"/>
    <col min="7181" max="7181" width="13.5703125" style="42" customWidth="1"/>
    <col min="7182" max="7182" width="12.5703125" style="42" customWidth="1"/>
    <col min="7183" max="7186" width="9.140625" style="42"/>
    <col min="7187" max="7187" width="12.140625" style="42" customWidth="1"/>
    <col min="7188" max="7424" width="9.140625" style="42"/>
    <col min="7425" max="7425" width="2" style="42" customWidth="1"/>
    <col min="7426" max="7426" width="9.140625" style="42" customWidth="1"/>
    <col min="7427" max="7427" width="10.140625" style="42" customWidth="1"/>
    <col min="7428" max="7428" width="10.7109375" style="42" customWidth="1"/>
    <col min="7429" max="7429" width="9.140625" style="42"/>
    <col min="7430" max="7430" width="11.42578125" style="42" customWidth="1"/>
    <col min="7431" max="7431" width="12.85546875" style="42" customWidth="1"/>
    <col min="7432" max="7433" width="10.28515625" style="42" customWidth="1"/>
    <col min="7434" max="7434" width="10.42578125" style="42" customWidth="1"/>
    <col min="7435" max="7435" width="9.42578125" style="42" customWidth="1"/>
    <col min="7436" max="7436" width="2.5703125" style="42" customWidth="1"/>
    <col min="7437" max="7437" width="13.5703125" style="42" customWidth="1"/>
    <col min="7438" max="7438" width="12.5703125" style="42" customWidth="1"/>
    <col min="7439" max="7442" width="9.140625" style="42"/>
    <col min="7443" max="7443" width="12.140625" style="42" customWidth="1"/>
    <col min="7444" max="7680" width="9.140625" style="42"/>
    <col min="7681" max="7681" width="2" style="42" customWidth="1"/>
    <col min="7682" max="7682" width="9.140625" style="42" customWidth="1"/>
    <col min="7683" max="7683" width="10.140625" style="42" customWidth="1"/>
    <col min="7684" max="7684" width="10.7109375" style="42" customWidth="1"/>
    <col min="7685" max="7685" width="9.140625" style="42"/>
    <col min="7686" max="7686" width="11.42578125" style="42" customWidth="1"/>
    <col min="7687" max="7687" width="12.85546875" style="42" customWidth="1"/>
    <col min="7688" max="7689" width="10.28515625" style="42" customWidth="1"/>
    <col min="7690" max="7690" width="10.42578125" style="42" customWidth="1"/>
    <col min="7691" max="7691" width="9.42578125" style="42" customWidth="1"/>
    <col min="7692" max="7692" width="2.5703125" style="42" customWidth="1"/>
    <col min="7693" max="7693" width="13.5703125" style="42" customWidth="1"/>
    <col min="7694" max="7694" width="12.5703125" style="42" customWidth="1"/>
    <col min="7695" max="7698" width="9.140625" style="42"/>
    <col min="7699" max="7699" width="12.140625" style="42" customWidth="1"/>
    <col min="7700" max="7936" width="9.140625" style="42"/>
    <col min="7937" max="7937" width="2" style="42" customWidth="1"/>
    <col min="7938" max="7938" width="9.140625" style="42" customWidth="1"/>
    <col min="7939" max="7939" width="10.140625" style="42" customWidth="1"/>
    <col min="7940" max="7940" width="10.7109375" style="42" customWidth="1"/>
    <col min="7941" max="7941" width="9.140625" style="42"/>
    <col min="7942" max="7942" width="11.42578125" style="42" customWidth="1"/>
    <col min="7943" max="7943" width="12.85546875" style="42" customWidth="1"/>
    <col min="7944" max="7945" width="10.28515625" style="42" customWidth="1"/>
    <col min="7946" max="7946" width="10.42578125" style="42" customWidth="1"/>
    <col min="7947" max="7947" width="9.42578125" style="42" customWidth="1"/>
    <col min="7948" max="7948" width="2.5703125" style="42" customWidth="1"/>
    <col min="7949" max="7949" width="13.5703125" style="42" customWidth="1"/>
    <col min="7950" max="7950" width="12.5703125" style="42" customWidth="1"/>
    <col min="7951" max="7954" width="9.140625" style="42"/>
    <col min="7955" max="7955" width="12.140625" style="42" customWidth="1"/>
    <col min="7956" max="8192" width="9.140625" style="42"/>
    <col min="8193" max="8193" width="2" style="42" customWidth="1"/>
    <col min="8194" max="8194" width="9.140625" style="42" customWidth="1"/>
    <col min="8195" max="8195" width="10.140625" style="42" customWidth="1"/>
    <col min="8196" max="8196" width="10.7109375" style="42" customWidth="1"/>
    <col min="8197" max="8197" width="9.140625" style="42"/>
    <col min="8198" max="8198" width="11.42578125" style="42" customWidth="1"/>
    <col min="8199" max="8199" width="12.85546875" style="42" customWidth="1"/>
    <col min="8200" max="8201" width="10.28515625" style="42" customWidth="1"/>
    <col min="8202" max="8202" width="10.42578125" style="42" customWidth="1"/>
    <col min="8203" max="8203" width="9.42578125" style="42" customWidth="1"/>
    <col min="8204" max="8204" width="2.5703125" style="42" customWidth="1"/>
    <col min="8205" max="8205" width="13.5703125" style="42" customWidth="1"/>
    <col min="8206" max="8206" width="12.5703125" style="42" customWidth="1"/>
    <col min="8207" max="8210" width="9.140625" style="42"/>
    <col min="8211" max="8211" width="12.140625" style="42" customWidth="1"/>
    <col min="8212" max="8448" width="9.140625" style="42"/>
    <col min="8449" max="8449" width="2" style="42" customWidth="1"/>
    <col min="8450" max="8450" width="9.140625" style="42" customWidth="1"/>
    <col min="8451" max="8451" width="10.140625" style="42" customWidth="1"/>
    <col min="8452" max="8452" width="10.7109375" style="42" customWidth="1"/>
    <col min="8453" max="8453" width="9.140625" style="42"/>
    <col min="8454" max="8454" width="11.42578125" style="42" customWidth="1"/>
    <col min="8455" max="8455" width="12.85546875" style="42" customWidth="1"/>
    <col min="8456" max="8457" width="10.28515625" style="42" customWidth="1"/>
    <col min="8458" max="8458" width="10.42578125" style="42" customWidth="1"/>
    <col min="8459" max="8459" width="9.42578125" style="42" customWidth="1"/>
    <col min="8460" max="8460" width="2.5703125" style="42" customWidth="1"/>
    <col min="8461" max="8461" width="13.5703125" style="42" customWidth="1"/>
    <col min="8462" max="8462" width="12.5703125" style="42" customWidth="1"/>
    <col min="8463" max="8466" width="9.140625" style="42"/>
    <col min="8467" max="8467" width="12.140625" style="42" customWidth="1"/>
    <col min="8468" max="8704" width="9.140625" style="42"/>
    <col min="8705" max="8705" width="2" style="42" customWidth="1"/>
    <col min="8706" max="8706" width="9.140625" style="42" customWidth="1"/>
    <col min="8707" max="8707" width="10.140625" style="42" customWidth="1"/>
    <col min="8708" max="8708" width="10.7109375" style="42" customWidth="1"/>
    <col min="8709" max="8709" width="9.140625" style="42"/>
    <col min="8710" max="8710" width="11.42578125" style="42" customWidth="1"/>
    <col min="8711" max="8711" width="12.85546875" style="42" customWidth="1"/>
    <col min="8712" max="8713" width="10.28515625" style="42" customWidth="1"/>
    <col min="8714" max="8714" width="10.42578125" style="42" customWidth="1"/>
    <col min="8715" max="8715" width="9.42578125" style="42" customWidth="1"/>
    <col min="8716" max="8716" width="2.5703125" style="42" customWidth="1"/>
    <col min="8717" max="8717" width="13.5703125" style="42" customWidth="1"/>
    <col min="8718" max="8718" width="12.5703125" style="42" customWidth="1"/>
    <col min="8719" max="8722" width="9.140625" style="42"/>
    <col min="8723" max="8723" width="12.140625" style="42" customWidth="1"/>
    <col min="8724" max="8960" width="9.140625" style="42"/>
    <col min="8961" max="8961" width="2" style="42" customWidth="1"/>
    <col min="8962" max="8962" width="9.140625" style="42" customWidth="1"/>
    <col min="8963" max="8963" width="10.140625" style="42" customWidth="1"/>
    <col min="8964" max="8964" width="10.7109375" style="42" customWidth="1"/>
    <col min="8965" max="8965" width="9.140625" style="42"/>
    <col min="8966" max="8966" width="11.42578125" style="42" customWidth="1"/>
    <col min="8967" max="8967" width="12.85546875" style="42" customWidth="1"/>
    <col min="8968" max="8969" width="10.28515625" style="42" customWidth="1"/>
    <col min="8970" max="8970" width="10.42578125" style="42" customWidth="1"/>
    <col min="8971" max="8971" width="9.42578125" style="42" customWidth="1"/>
    <col min="8972" max="8972" width="2.5703125" style="42" customWidth="1"/>
    <col min="8973" max="8973" width="13.5703125" style="42" customWidth="1"/>
    <col min="8974" max="8974" width="12.5703125" style="42" customWidth="1"/>
    <col min="8975" max="8978" width="9.140625" style="42"/>
    <col min="8979" max="8979" width="12.140625" style="42" customWidth="1"/>
    <col min="8980" max="9216" width="9.140625" style="42"/>
    <col min="9217" max="9217" width="2" style="42" customWidth="1"/>
    <col min="9218" max="9218" width="9.140625" style="42" customWidth="1"/>
    <col min="9219" max="9219" width="10.140625" style="42" customWidth="1"/>
    <col min="9220" max="9220" width="10.7109375" style="42" customWidth="1"/>
    <col min="9221" max="9221" width="9.140625" style="42"/>
    <col min="9222" max="9222" width="11.42578125" style="42" customWidth="1"/>
    <col min="9223" max="9223" width="12.85546875" style="42" customWidth="1"/>
    <col min="9224" max="9225" width="10.28515625" style="42" customWidth="1"/>
    <col min="9226" max="9226" width="10.42578125" style="42" customWidth="1"/>
    <col min="9227" max="9227" width="9.42578125" style="42" customWidth="1"/>
    <col min="9228" max="9228" width="2.5703125" style="42" customWidth="1"/>
    <col min="9229" max="9229" width="13.5703125" style="42" customWidth="1"/>
    <col min="9230" max="9230" width="12.5703125" style="42" customWidth="1"/>
    <col min="9231" max="9234" width="9.140625" style="42"/>
    <col min="9235" max="9235" width="12.140625" style="42" customWidth="1"/>
    <col min="9236" max="9472" width="9.140625" style="42"/>
    <col min="9473" max="9473" width="2" style="42" customWidth="1"/>
    <col min="9474" max="9474" width="9.140625" style="42" customWidth="1"/>
    <col min="9475" max="9475" width="10.140625" style="42" customWidth="1"/>
    <col min="9476" max="9476" width="10.7109375" style="42" customWidth="1"/>
    <col min="9477" max="9477" width="9.140625" style="42"/>
    <col min="9478" max="9478" width="11.42578125" style="42" customWidth="1"/>
    <col min="9479" max="9479" width="12.85546875" style="42" customWidth="1"/>
    <col min="9480" max="9481" width="10.28515625" style="42" customWidth="1"/>
    <col min="9482" max="9482" width="10.42578125" style="42" customWidth="1"/>
    <col min="9483" max="9483" width="9.42578125" style="42" customWidth="1"/>
    <col min="9484" max="9484" width="2.5703125" style="42" customWidth="1"/>
    <col min="9485" max="9485" width="13.5703125" style="42" customWidth="1"/>
    <col min="9486" max="9486" width="12.5703125" style="42" customWidth="1"/>
    <col min="9487" max="9490" width="9.140625" style="42"/>
    <col min="9491" max="9491" width="12.140625" style="42" customWidth="1"/>
    <col min="9492" max="9728" width="9.140625" style="42"/>
    <col min="9729" max="9729" width="2" style="42" customWidth="1"/>
    <col min="9730" max="9730" width="9.140625" style="42" customWidth="1"/>
    <col min="9731" max="9731" width="10.140625" style="42" customWidth="1"/>
    <col min="9732" max="9732" width="10.7109375" style="42" customWidth="1"/>
    <col min="9733" max="9733" width="9.140625" style="42"/>
    <col min="9734" max="9734" width="11.42578125" style="42" customWidth="1"/>
    <col min="9735" max="9735" width="12.85546875" style="42" customWidth="1"/>
    <col min="9736" max="9737" width="10.28515625" style="42" customWidth="1"/>
    <col min="9738" max="9738" width="10.42578125" style="42" customWidth="1"/>
    <col min="9739" max="9739" width="9.42578125" style="42" customWidth="1"/>
    <col min="9740" max="9740" width="2.5703125" style="42" customWidth="1"/>
    <col min="9741" max="9741" width="13.5703125" style="42" customWidth="1"/>
    <col min="9742" max="9742" width="12.5703125" style="42" customWidth="1"/>
    <col min="9743" max="9746" width="9.140625" style="42"/>
    <col min="9747" max="9747" width="12.140625" style="42" customWidth="1"/>
    <col min="9748" max="9984" width="9.140625" style="42"/>
    <col min="9985" max="9985" width="2" style="42" customWidth="1"/>
    <col min="9986" max="9986" width="9.140625" style="42" customWidth="1"/>
    <col min="9987" max="9987" width="10.140625" style="42" customWidth="1"/>
    <col min="9988" max="9988" width="10.7109375" style="42" customWidth="1"/>
    <col min="9989" max="9989" width="9.140625" style="42"/>
    <col min="9990" max="9990" width="11.42578125" style="42" customWidth="1"/>
    <col min="9991" max="9991" width="12.85546875" style="42" customWidth="1"/>
    <col min="9992" max="9993" width="10.28515625" style="42" customWidth="1"/>
    <col min="9994" max="9994" width="10.42578125" style="42" customWidth="1"/>
    <col min="9995" max="9995" width="9.42578125" style="42" customWidth="1"/>
    <col min="9996" max="9996" width="2.5703125" style="42" customWidth="1"/>
    <col min="9997" max="9997" width="13.5703125" style="42" customWidth="1"/>
    <col min="9998" max="9998" width="12.5703125" style="42" customWidth="1"/>
    <col min="9999" max="10002" width="9.140625" style="42"/>
    <col min="10003" max="10003" width="12.140625" style="42" customWidth="1"/>
    <col min="10004" max="10240" width="9.140625" style="42"/>
    <col min="10241" max="10241" width="2" style="42" customWidth="1"/>
    <col min="10242" max="10242" width="9.140625" style="42" customWidth="1"/>
    <col min="10243" max="10243" width="10.140625" style="42" customWidth="1"/>
    <col min="10244" max="10244" width="10.7109375" style="42" customWidth="1"/>
    <col min="10245" max="10245" width="9.140625" style="42"/>
    <col min="10246" max="10246" width="11.42578125" style="42" customWidth="1"/>
    <col min="10247" max="10247" width="12.85546875" style="42" customWidth="1"/>
    <col min="10248" max="10249" width="10.28515625" style="42" customWidth="1"/>
    <col min="10250" max="10250" width="10.42578125" style="42" customWidth="1"/>
    <col min="10251" max="10251" width="9.42578125" style="42" customWidth="1"/>
    <col min="10252" max="10252" width="2.5703125" style="42" customWidth="1"/>
    <col min="10253" max="10253" width="13.5703125" style="42" customWidth="1"/>
    <col min="10254" max="10254" width="12.5703125" style="42" customWidth="1"/>
    <col min="10255" max="10258" width="9.140625" style="42"/>
    <col min="10259" max="10259" width="12.140625" style="42" customWidth="1"/>
    <col min="10260" max="10496" width="9.140625" style="42"/>
    <col min="10497" max="10497" width="2" style="42" customWidth="1"/>
    <col min="10498" max="10498" width="9.140625" style="42" customWidth="1"/>
    <col min="10499" max="10499" width="10.140625" style="42" customWidth="1"/>
    <col min="10500" max="10500" width="10.7109375" style="42" customWidth="1"/>
    <col min="10501" max="10501" width="9.140625" style="42"/>
    <col min="10502" max="10502" width="11.42578125" style="42" customWidth="1"/>
    <col min="10503" max="10503" width="12.85546875" style="42" customWidth="1"/>
    <col min="10504" max="10505" width="10.28515625" style="42" customWidth="1"/>
    <col min="10506" max="10506" width="10.42578125" style="42" customWidth="1"/>
    <col min="10507" max="10507" width="9.42578125" style="42" customWidth="1"/>
    <col min="10508" max="10508" width="2.5703125" style="42" customWidth="1"/>
    <col min="10509" max="10509" width="13.5703125" style="42" customWidth="1"/>
    <col min="10510" max="10510" width="12.5703125" style="42" customWidth="1"/>
    <col min="10511" max="10514" width="9.140625" style="42"/>
    <col min="10515" max="10515" width="12.140625" style="42" customWidth="1"/>
    <col min="10516" max="10752" width="9.140625" style="42"/>
    <col min="10753" max="10753" width="2" style="42" customWidth="1"/>
    <col min="10754" max="10754" width="9.140625" style="42" customWidth="1"/>
    <col min="10755" max="10755" width="10.140625" style="42" customWidth="1"/>
    <col min="10756" max="10756" width="10.7109375" style="42" customWidth="1"/>
    <col min="10757" max="10757" width="9.140625" style="42"/>
    <col min="10758" max="10758" width="11.42578125" style="42" customWidth="1"/>
    <col min="10759" max="10759" width="12.85546875" style="42" customWidth="1"/>
    <col min="10760" max="10761" width="10.28515625" style="42" customWidth="1"/>
    <col min="10762" max="10762" width="10.42578125" style="42" customWidth="1"/>
    <col min="10763" max="10763" width="9.42578125" style="42" customWidth="1"/>
    <col min="10764" max="10764" width="2.5703125" style="42" customWidth="1"/>
    <col min="10765" max="10765" width="13.5703125" style="42" customWidth="1"/>
    <col min="10766" max="10766" width="12.5703125" style="42" customWidth="1"/>
    <col min="10767" max="10770" width="9.140625" style="42"/>
    <col min="10771" max="10771" width="12.140625" style="42" customWidth="1"/>
    <col min="10772" max="11008" width="9.140625" style="42"/>
    <col min="11009" max="11009" width="2" style="42" customWidth="1"/>
    <col min="11010" max="11010" width="9.140625" style="42" customWidth="1"/>
    <col min="11011" max="11011" width="10.140625" style="42" customWidth="1"/>
    <col min="11012" max="11012" width="10.7109375" style="42" customWidth="1"/>
    <col min="11013" max="11013" width="9.140625" style="42"/>
    <col min="11014" max="11014" width="11.42578125" style="42" customWidth="1"/>
    <col min="11015" max="11015" width="12.85546875" style="42" customWidth="1"/>
    <col min="11016" max="11017" width="10.28515625" style="42" customWidth="1"/>
    <col min="11018" max="11018" width="10.42578125" style="42" customWidth="1"/>
    <col min="11019" max="11019" width="9.42578125" style="42" customWidth="1"/>
    <col min="11020" max="11020" width="2.5703125" style="42" customWidth="1"/>
    <col min="11021" max="11021" width="13.5703125" style="42" customWidth="1"/>
    <col min="11022" max="11022" width="12.5703125" style="42" customWidth="1"/>
    <col min="11023" max="11026" width="9.140625" style="42"/>
    <col min="11027" max="11027" width="12.140625" style="42" customWidth="1"/>
    <col min="11028" max="11264" width="9.140625" style="42"/>
    <col min="11265" max="11265" width="2" style="42" customWidth="1"/>
    <col min="11266" max="11266" width="9.140625" style="42" customWidth="1"/>
    <col min="11267" max="11267" width="10.140625" style="42" customWidth="1"/>
    <col min="11268" max="11268" width="10.7109375" style="42" customWidth="1"/>
    <col min="11269" max="11269" width="9.140625" style="42"/>
    <col min="11270" max="11270" width="11.42578125" style="42" customWidth="1"/>
    <col min="11271" max="11271" width="12.85546875" style="42" customWidth="1"/>
    <col min="11272" max="11273" width="10.28515625" style="42" customWidth="1"/>
    <col min="11274" max="11274" width="10.42578125" style="42" customWidth="1"/>
    <col min="11275" max="11275" width="9.42578125" style="42" customWidth="1"/>
    <col min="11276" max="11276" width="2.5703125" style="42" customWidth="1"/>
    <col min="11277" max="11277" width="13.5703125" style="42" customWidth="1"/>
    <col min="11278" max="11278" width="12.5703125" style="42" customWidth="1"/>
    <col min="11279" max="11282" width="9.140625" style="42"/>
    <col min="11283" max="11283" width="12.140625" style="42" customWidth="1"/>
    <col min="11284" max="11520" width="9.140625" style="42"/>
    <col min="11521" max="11521" width="2" style="42" customWidth="1"/>
    <col min="11522" max="11522" width="9.140625" style="42" customWidth="1"/>
    <col min="11523" max="11523" width="10.140625" style="42" customWidth="1"/>
    <col min="11524" max="11524" width="10.7109375" style="42" customWidth="1"/>
    <col min="11525" max="11525" width="9.140625" style="42"/>
    <col min="11526" max="11526" width="11.42578125" style="42" customWidth="1"/>
    <col min="11527" max="11527" width="12.85546875" style="42" customWidth="1"/>
    <col min="11528" max="11529" width="10.28515625" style="42" customWidth="1"/>
    <col min="11530" max="11530" width="10.42578125" style="42" customWidth="1"/>
    <col min="11531" max="11531" width="9.42578125" style="42" customWidth="1"/>
    <col min="11532" max="11532" width="2.5703125" style="42" customWidth="1"/>
    <col min="11533" max="11533" width="13.5703125" style="42" customWidth="1"/>
    <col min="11534" max="11534" width="12.5703125" style="42" customWidth="1"/>
    <col min="11535" max="11538" width="9.140625" style="42"/>
    <col min="11539" max="11539" width="12.140625" style="42" customWidth="1"/>
    <col min="11540" max="11776" width="9.140625" style="42"/>
    <col min="11777" max="11777" width="2" style="42" customWidth="1"/>
    <col min="11778" max="11778" width="9.140625" style="42" customWidth="1"/>
    <col min="11779" max="11779" width="10.140625" style="42" customWidth="1"/>
    <col min="11780" max="11780" width="10.7109375" style="42" customWidth="1"/>
    <col min="11781" max="11781" width="9.140625" style="42"/>
    <col min="11782" max="11782" width="11.42578125" style="42" customWidth="1"/>
    <col min="11783" max="11783" width="12.85546875" style="42" customWidth="1"/>
    <col min="11784" max="11785" width="10.28515625" style="42" customWidth="1"/>
    <col min="11786" max="11786" width="10.42578125" style="42" customWidth="1"/>
    <col min="11787" max="11787" width="9.42578125" style="42" customWidth="1"/>
    <col min="11788" max="11788" width="2.5703125" style="42" customWidth="1"/>
    <col min="11789" max="11789" width="13.5703125" style="42" customWidth="1"/>
    <col min="11790" max="11790" width="12.5703125" style="42" customWidth="1"/>
    <col min="11791" max="11794" width="9.140625" style="42"/>
    <col min="11795" max="11795" width="12.140625" style="42" customWidth="1"/>
    <col min="11796" max="12032" width="9.140625" style="42"/>
    <col min="12033" max="12033" width="2" style="42" customWidth="1"/>
    <col min="12034" max="12034" width="9.140625" style="42" customWidth="1"/>
    <col min="12035" max="12035" width="10.140625" style="42" customWidth="1"/>
    <col min="12036" max="12036" width="10.7109375" style="42" customWidth="1"/>
    <col min="12037" max="12037" width="9.140625" style="42"/>
    <col min="12038" max="12038" width="11.42578125" style="42" customWidth="1"/>
    <col min="12039" max="12039" width="12.85546875" style="42" customWidth="1"/>
    <col min="12040" max="12041" width="10.28515625" style="42" customWidth="1"/>
    <col min="12042" max="12042" width="10.42578125" style="42" customWidth="1"/>
    <col min="12043" max="12043" width="9.42578125" style="42" customWidth="1"/>
    <col min="12044" max="12044" width="2.5703125" style="42" customWidth="1"/>
    <col min="12045" max="12045" width="13.5703125" style="42" customWidth="1"/>
    <col min="12046" max="12046" width="12.5703125" style="42" customWidth="1"/>
    <col min="12047" max="12050" width="9.140625" style="42"/>
    <col min="12051" max="12051" width="12.140625" style="42" customWidth="1"/>
    <col min="12052" max="12288" width="9.140625" style="42"/>
    <col min="12289" max="12289" width="2" style="42" customWidth="1"/>
    <col min="12290" max="12290" width="9.140625" style="42" customWidth="1"/>
    <col min="12291" max="12291" width="10.140625" style="42" customWidth="1"/>
    <col min="12292" max="12292" width="10.7109375" style="42" customWidth="1"/>
    <col min="12293" max="12293" width="9.140625" style="42"/>
    <col min="12294" max="12294" width="11.42578125" style="42" customWidth="1"/>
    <col min="12295" max="12295" width="12.85546875" style="42" customWidth="1"/>
    <col min="12296" max="12297" width="10.28515625" style="42" customWidth="1"/>
    <col min="12298" max="12298" width="10.42578125" style="42" customWidth="1"/>
    <col min="12299" max="12299" width="9.42578125" style="42" customWidth="1"/>
    <col min="12300" max="12300" width="2.5703125" style="42" customWidth="1"/>
    <col min="12301" max="12301" width="13.5703125" style="42" customWidth="1"/>
    <col min="12302" max="12302" width="12.5703125" style="42" customWidth="1"/>
    <col min="12303" max="12306" width="9.140625" style="42"/>
    <col min="12307" max="12307" width="12.140625" style="42" customWidth="1"/>
    <col min="12308" max="12544" width="9.140625" style="42"/>
    <col min="12545" max="12545" width="2" style="42" customWidth="1"/>
    <col min="12546" max="12546" width="9.140625" style="42" customWidth="1"/>
    <col min="12547" max="12547" width="10.140625" style="42" customWidth="1"/>
    <col min="12548" max="12548" width="10.7109375" style="42" customWidth="1"/>
    <col min="12549" max="12549" width="9.140625" style="42"/>
    <col min="12550" max="12550" width="11.42578125" style="42" customWidth="1"/>
    <col min="12551" max="12551" width="12.85546875" style="42" customWidth="1"/>
    <col min="12552" max="12553" width="10.28515625" style="42" customWidth="1"/>
    <col min="12554" max="12554" width="10.42578125" style="42" customWidth="1"/>
    <col min="12555" max="12555" width="9.42578125" style="42" customWidth="1"/>
    <col min="12556" max="12556" width="2.5703125" style="42" customWidth="1"/>
    <col min="12557" max="12557" width="13.5703125" style="42" customWidth="1"/>
    <col min="12558" max="12558" width="12.5703125" style="42" customWidth="1"/>
    <col min="12559" max="12562" width="9.140625" style="42"/>
    <col min="12563" max="12563" width="12.140625" style="42" customWidth="1"/>
    <col min="12564" max="12800" width="9.140625" style="42"/>
    <col min="12801" max="12801" width="2" style="42" customWidth="1"/>
    <col min="12802" max="12802" width="9.140625" style="42" customWidth="1"/>
    <col min="12803" max="12803" width="10.140625" style="42" customWidth="1"/>
    <col min="12804" max="12804" width="10.7109375" style="42" customWidth="1"/>
    <col min="12805" max="12805" width="9.140625" style="42"/>
    <col min="12806" max="12806" width="11.42578125" style="42" customWidth="1"/>
    <col min="12807" max="12807" width="12.85546875" style="42" customWidth="1"/>
    <col min="12808" max="12809" width="10.28515625" style="42" customWidth="1"/>
    <col min="12810" max="12810" width="10.42578125" style="42" customWidth="1"/>
    <col min="12811" max="12811" width="9.42578125" style="42" customWidth="1"/>
    <col min="12812" max="12812" width="2.5703125" style="42" customWidth="1"/>
    <col min="12813" max="12813" width="13.5703125" style="42" customWidth="1"/>
    <col min="12814" max="12814" width="12.5703125" style="42" customWidth="1"/>
    <col min="12815" max="12818" width="9.140625" style="42"/>
    <col min="12819" max="12819" width="12.140625" style="42" customWidth="1"/>
    <col min="12820" max="13056" width="9.140625" style="42"/>
    <col min="13057" max="13057" width="2" style="42" customWidth="1"/>
    <col min="13058" max="13058" width="9.140625" style="42" customWidth="1"/>
    <col min="13059" max="13059" width="10.140625" style="42" customWidth="1"/>
    <col min="13060" max="13060" width="10.7109375" style="42" customWidth="1"/>
    <col min="13061" max="13061" width="9.140625" style="42"/>
    <col min="13062" max="13062" width="11.42578125" style="42" customWidth="1"/>
    <col min="13063" max="13063" width="12.85546875" style="42" customWidth="1"/>
    <col min="13064" max="13065" width="10.28515625" style="42" customWidth="1"/>
    <col min="13066" max="13066" width="10.42578125" style="42" customWidth="1"/>
    <col min="13067" max="13067" width="9.42578125" style="42" customWidth="1"/>
    <col min="13068" max="13068" width="2.5703125" style="42" customWidth="1"/>
    <col min="13069" max="13069" width="13.5703125" style="42" customWidth="1"/>
    <col min="13070" max="13070" width="12.5703125" style="42" customWidth="1"/>
    <col min="13071" max="13074" width="9.140625" style="42"/>
    <col min="13075" max="13075" width="12.140625" style="42" customWidth="1"/>
    <col min="13076" max="13312" width="9.140625" style="42"/>
    <col min="13313" max="13313" width="2" style="42" customWidth="1"/>
    <col min="13314" max="13314" width="9.140625" style="42" customWidth="1"/>
    <col min="13315" max="13315" width="10.140625" style="42" customWidth="1"/>
    <col min="13316" max="13316" width="10.7109375" style="42" customWidth="1"/>
    <col min="13317" max="13317" width="9.140625" style="42"/>
    <col min="13318" max="13318" width="11.42578125" style="42" customWidth="1"/>
    <col min="13319" max="13319" width="12.85546875" style="42" customWidth="1"/>
    <col min="13320" max="13321" width="10.28515625" style="42" customWidth="1"/>
    <col min="13322" max="13322" width="10.42578125" style="42" customWidth="1"/>
    <col min="13323" max="13323" width="9.42578125" style="42" customWidth="1"/>
    <col min="13324" max="13324" width="2.5703125" style="42" customWidth="1"/>
    <col min="13325" max="13325" width="13.5703125" style="42" customWidth="1"/>
    <col min="13326" max="13326" width="12.5703125" style="42" customWidth="1"/>
    <col min="13327" max="13330" width="9.140625" style="42"/>
    <col min="13331" max="13331" width="12.140625" style="42" customWidth="1"/>
    <col min="13332" max="13568" width="9.140625" style="42"/>
    <col min="13569" max="13569" width="2" style="42" customWidth="1"/>
    <col min="13570" max="13570" width="9.140625" style="42" customWidth="1"/>
    <col min="13571" max="13571" width="10.140625" style="42" customWidth="1"/>
    <col min="13572" max="13572" width="10.7109375" style="42" customWidth="1"/>
    <col min="13573" max="13573" width="9.140625" style="42"/>
    <col min="13574" max="13574" width="11.42578125" style="42" customWidth="1"/>
    <col min="13575" max="13575" width="12.85546875" style="42" customWidth="1"/>
    <col min="13576" max="13577" width="10.28515625" style="42" customWidth="1"/>
    <col min="13578" max="13578" width="10.42578125" style="42" customWidth="1"/>
    <col min="13579" max="13579" width="9.42578125" style="42" customWidth="1"/>
    <col min="13580" max="13580" width="2.5703125" style="42" customWidth="1"/>
    <col min="13581" max="13581" width="13.5703125" style="42" customWidth="1"/>
    <col min="13582" max="13582" width="12.5703125" style="42" customWidth="1"/>
    <col min="13583" max="13586" width="9.140625" style="42"/>
    <col min="13587" max="13587" width="12.140625" style="42" customWidth="1"/>
    <col min="13588" max="13824" width="9.140625" style="42"/>
    <col min="13825" max="13825" width="2" style="42" customWidth="1"/>
    <col min="13826" max="13826" width="9.140625" style="42" customWidth="1"/>
    <col min="13827" max="13827" width="10.140625" style="42" customWidth="1"/>
    <col min="13828" max="13828" width="10.7109375" style="42" customWidth="1"/>
    <col min="13829" max="13829" width="9.140625" style="42"/>
    <col min="13830" max="13830" width="11.42578125" style="42" customWidth="1"/>
    <col min="13831" max="13831" width="12.85546875" style="42" customWidth="1"/>
    <col min="13832" max="13833" width="10.28515625" style="42" customWidth="1"/>
    <col min="13834" max="13834" width="10.42578125" style="42" customWidth="1"/>
    <col min="13835" max="13835" width="9.42578125" style="42" customWidth="1"/>
    <col min="13836" max="13836" width="2.5703125" style="42" customWidth="1"/>
    <col min="13837" max="13837" width="13.5703125" style="42" customWidth="1"/>
    <col min="13838" max="13838" width="12.5703125" style="42" customWidth="1"/>
    <col min="13839" max="13842" width="9.140625" style="42"/>
    <col min="13843" max="13843" width="12.140625" style="42" customWidth="1"/>
    <col min="13844" max="14080" width="9.140625" style="42"/>
    <col min="14081" max="14081" width="2" style="42" customWidth="1"/>
    <col min="14082" max="14082" width="9.140625" style="42" customWidth="1"/>
    <col min="14083" max="14083" width="10.140625" style="42" customWidth="1"/>
    <col min="14084" max="14084" width="10.7109375" style="42" customWidth="1"/>
    <col min="14085" max="14085" width="9.140625" style="42"/>
    <col min="14086" max="14086" width="11.42578125" style="42" customWidth="1"/>
    <col min="14087" max="14087" width="12.85546875" style="42" customWidth="1"/>
    <col min="14088" max="14089" width="10.28515625" style="42" customWidth="1"/>
    <col min="14090" max="14090" width="10.42578125" style="42" customWidth="1"/>
    <col min="14091" max="14091" width="9.42578125" style="42" customWidth="1"/>
    <col min="14092" max="14092" width="2.5703125" style="42" customWidth="1"/>
    <col min="14093" max="14093" width="13.5703125" style="42" customWidth="1"/>
    <col min="14094" max="14094" width="12.5703125" style="42" customWidth="1"/>
    <col min="14095" max="14098" width="9.140625" style="42"/>
    <col min="14099" max="14099" width="12.140625" style="42" customWidth="1"/>
    <col min="14100" max="14336" width="9.140625" style="42"/>
    <col min="14337" max="14337" width="2" style="42" customWidth="1"/>
    <col min="14338" max="14338" width="9.140625" style="42" customWidth="1"/>
    <col min="14339" max="14339" width="10.140625" style="42" customWidth="1"/>
    <col min="14340" max="14340" width="10.7109375" style="42" customWidth="1"/>
    <col min="14341" max="14341" width="9.140625" style="42"/>
    <col min="14342" max="14342" width="11.42578125" style="42" customWidth="1"/>
    <col min="14343" max="14343" width="12.85546875" style="42" customWidth="1"/>
    <col min="14344" max="14345" width="10.28515625" style="42" customWidth="1"/>
    <col min="14346" max="14346" width="10.42578125" style="42" customWidth="1"/>
    <col min="14347" max="14347" width="9.42578125" style="42" customWidth="1"/>
    <col min="14348" max="14348" width="2.5703125" style="42" customWidth="1"/>
    <col min="14349" max="14349" width="13.5703125" style="42" customWidth="1"/>
    <col min="14350" max="14350" width="12.5703125" style="42" customWidth="1"/>
    <col min="14351" max="14354" width="9.140625" style="42"/>
    <col min="14355" max="14355" width="12.140625" style="42" customWidth="1"/>
    <col min="14356" max="14592" width="9.140625" style="42"/>
    <col min="14593" max="14593" width="2" style="42" customWidth="1"/>
    <col min="14594" max="14594" width="9.140625" style="42" customWidth="1"/>
    <col min="14595" max="14595" width="10.140625" style="42" customWidth="1"/>
    <col min="14596" max="14596" width="10.7109375" style="42" customWidth="1"/>
    <col min="14597" max="14597" width="9.140625" style="42"/>
    <col min="14598" max="14598" width="11.42578125" style="42" customWidth="1"/>
    <col min="14599" max="14599" width="12.85546875" style="42" customWidth="1"/>
    <col min="14600" max="14601" width="10.28515625" style="42" customWidth="1"/>
    <col min="14602" max="14602" width="10.42578125" style="42" customWidth="1"/>
    <col min="14603" max="14603" width="9.42578125" style="42" customWidth="1"/>
    <col min="14604" max="14604" width="2.5703125" style="42" customWidth="1"/>
    <col min="14605" max="14605" width="13.5703125" style="42" customWidth="1"/>
    <col min="14606" max="14606" width="12.5703125" style="42" customWidth="1"/>
    <col min="14607" max="14610" width="9.140625" style="42"/>
    <col min="14611" max="14611" width="12.140625" style="42" customWidth="1"/>
    <col min="14612" max="14848" width="9.140625" style="42"/>
    <col min="14849" max="14849" width="2" style="42" customWidth="1"/>
    <col min="14850" max="14850" width="9.140625" style="42" customWidth="1"/>
    <col min="14851" max="14851" width="10.140625" style="42" customWidth="1"/>
    <col min="14852" max="14852" width="10.7109375" style="42" customWidth="1"/>
    <col min="14853" max="14853" width="9.140625" style="42"/>
    <col min="14854" max="14854" width="11.42578125" style="42" customWidth="1"/>
    <col min="14855" max="14855" width="12.85546875" style="42" customWidth="1"/>
    <col min="14856" max="14857" width="10.28515625" style="42" customWidth="1"/>
    <col min="14858" max="14858" width="10.42578125" style="42" customWidth="1"/>
    <col min="14859" max="14859" width="9.42578125" style="42" customWidth="1"/>
    <col min="14860" max="14860" width="2.5703125" style="42" customWidth="1"/>
    <col min="14861" max="14861" width="13.5703125" style="42" customWidth="1"/>
    <col min="14862" max="14862" width="12.5703125" style="42" customWidth="1"/>
    <col min="14863" max="14866" width="9.140625" style="42"/>
    <col min="14867" max="14867" width="12.140625" style="42" customWidth="1"/>
    <col min="14868" max="15104" width="9.140625" style="42"/>
    <col min="15105" max="15105" width="2" style="42" customWidth="1"/>
    <col min="15106" max="15106" width="9.140625" style="42" customWidth="1"/>
    <col min="15107" max="15107" width="10.140625" style="42" customWidth="1"/>
    <col min="15108" max="15108" width="10.7109375" style="42" customWidth="1"/>
    <col min="15109" max="15109" width="9.140625" style="42"/>
    <col min="15110" max="15110" width="11.42578125" style="42" customWidth="1"/>
    <col min="15111" max="15111" width="12.85546875" style="42" customWidth="1"/>
    <col min="15112" max="15113" width="10.28515625" style="42" customWidth="1"/>
    <col min="15114" max="15114" width="10.42578125" style="42" customWidth="1"/>
    <col min="15115" max="15115" width="9.42578125" style="42" customWidth="1"/>
    <col min="15116" max="15116" width="2.5703125" style="42" customWidth="1"/>
    <col min="15117" max="15117" width="13.5703125" style="42" customWidth="1"/>
    <col min="15118" max="15118" width="12.5703125" style="42" customWidth="1"/>
    <col min="15119" max="15122" width="9.140625" style="42"/>
    <col min="15123" max="15123" width="12.140625" style="42" customWidth="1"/>
    <col min="15124" max="15360" width="9.140625" style="42"/>
    <col min="15361" max="15361" width="2" style="42" customWidth="1"/>
    <col min="15362" max="15362" width="9.140625" style="42" customWidth="1"/>
    <col min="15363" max="15363" width="10.140625" style="42" customWidth="1"/>
    <col min="15364" max="15364" width="10.7109375" style="42" customWidth="1"/>
    <col min="15365" max="15365" width="9.140625" style="42"/>
    <col min="15366" max="15366" width="11.42578125" style="42" customWidth="1"/>
    <col min="15367" max="15367" width="12.85546875" style="42" customWidth="1"/>
    <col min="15368" max="15369" width="10.28515625" style="42" customWidth="1"/>
    <col min="15370" max="15370" width="10.42578125" style="42" customWidth="1"/>
    <col min="15371" max="15371" width="9.42578125" style="42" customWidth="1"/>
    <col min="15372" max="15372" width="2.5703125" style="42" customWidth="1"/>
    <col min="15373" max="15373" width="13.5703125" style="42" customWidth="1"/>
    <col min="15374" max="15374" width="12.5703125" style="42" customWidth="1"/>
    <col min="15375" max="15378" width="9.140625" style="42"/>
    <col min="15379" max="15379" width="12.140625" style="42" customWidth="1"/>
    <col min="15380" max="15616" width="9.140625" style="42"/>
    <col min="15617" max="15617" width="2" style="42" customWidth="1"/>
    <col min="15618" max="15618" width="9.140625" style="42" customWidth="1"/>
    <col min="15619" max="15619" width="10.140625" style="42" customWidth="1"/>
    <col min="15620" max="15620" width="10.7109375" style="42" customWidth="1"/>
    <col min="15621" max="15621" width="9.140625" style="42"/>
    <col min="15622" max="15622" width="11.42578125" style="42" customWidth="1"/>
    <col min="15623" max="15623" width="12.85546875" style="42" customWidth="1"/>
    <col min="15624" max="15625" width="10.28515625" style="42" customWidth="1"/>
    <col min="15626" max="15626" width="10.42578125" style="42" customWidth="1"/>
    <col min="15627" max="15627" width="9.42578125" style="42" customWidth="1"/>
    <col min="15628" max="15628" width="2.5703125" style="42" customWidth="1"/>
    <col min="15629" max="15629" width="13.5703125" style="42" customWidth="1"/>
    <col min="15630" max="15630" width="12.5703125" style="42" customWidth="1"/>
    <col min="15631" max="15634" width="9.140625" style="42"/>
    <col min="15635" max="15635" width="12.140625" style="42" customWidth="1"/>
    <col min="15636" max="15872" width="9.140625" style="42"/>
    <col min="15873" max="15873" width="2" style="42" customWidth="1"/>
    <col min="15874" max="15874" width="9.140625" style="42" customWidth="1"/>
    <col min="15875" max="15875" width="10.140625" style="42" customWidth="1"/>
    <col min="15876" max="15876" width="10.7109375" style="42" customWidth="1"/>
    <col min="15877" max="15877" width="9.140625" style="42"/>
    <col min="15878" max="15878" width="11.42578125" style="42" customWidth="1"/>
    <col min="15879" max="15879" width="12.85546875" style="42" customWidth="1"/>
    <col min="15880" max="15881" width="10.28515625" style="42" customWidth="1"/>
    <col min="15882" max="15882" width="10.42578125" style="42" customWidth="1"/>
    <col min="15883" max="15883" width="9.42578125" style="42" customWidth="1"/>
    <col min="15884" max="15884" width="2.5703125" style="42" customWidth="1"/>
    <col min="15885" max="15885" width="13.5703125" style="42" customWidth="1"/>
    <col min="15886" max="15886" width="12.5703125" style="42" customWidth="1"/>
    <col min="15887" max="15890" width="9.140625" style="42"/>
    <col min="15891" max="15891" width="12.140625" style="42" customWidth="1"/>
    <col min="15892" max="16128" width="9.140625" style="42"/>
    <col min="16129" max="16129" width="2" style="42" customWidth="1"/>
    <col min="16130" max="16130" width="9.140625" style="42" customWidth="1"/>
    <col min="16131" max="16131" width="10.140625" style="42" customWidth="1"/>
    <col min="16132" max="16132" width="10.7109375" style="42" customWidth="1"/>
    <col min="16133" max="16133" width="9.140625" style="42"/>
    <col min="16134" max="16134" width="11.42578125" style="42" customWidth="1"/>
    <col min="16135" max="16135" width="12.85546875" style="42" customWidth="1"/>
    <col min="16136" max="16137" width="10.28515625" style="42" customWidth="1"/>
    <col min="16138" max="16138" width="10.42578125" style="42" customWidth="1"/>
    <col min="16139" max="16139" width="9.42578125" style="42" customWidth="1"/>
    <col min="16140" max="16140" width="2.5703125" style="42" customWidth="1"/>
    <col min="16141" max="16141" width="13.5703125" style="42" customWidth="1"/>
    <col min="16142" max="16142" width="12.5703125" style="42" customWidth="1"/>
    <col min="16143" max="16146" width="9.140625" style="42"/>
    <col min="16147" max="16147" width="12.140625" style="42" customWidth="1"/>
    <col min="16148" max="16384" width="9.140625" style="42"/>
  </cols>
  <sheetData>
    <row r="1" spans="2:24" ht="15.75" x14ac:dyDescent="0.2">
      <c r="B1" s="161" t="s">
        <v>150</v>
      </c>
      <c r="C1" s="162"/>
      <c r="D1" s="162"/>
      <c r="E1" s="162"/>
      <c r="F1" s="162"/>
      <c r="G1" s="162"/>
      <c r="H1" s="162"/>
      <c r="I1" s="162"/>
      <c r="J1" s="162"/>
      <c r="K1" s="162"/>
    </row>
    <row r="2" spans="2:24" ht="19.899999999999999" customHeight="1" x14ac:dyDescent="0.2">
      <c r="B2" s="163" t="s">
        <v>151</v>
      </c>
      <c r="C2" s="163"/>
      <c r="D2" s="163"/>
      <c r="E2" s="163"/>
      <c r="F2" s="163"/>
      <c r="G2" s="163"/>
      <c r="H2" s="163"/>
      <c r="I2" s="163"/>
      <c r="J2" s="163"/>
      <c r="K2" s="163"/>
    </row>
    <row r="3" spans="2:24" x14ac:dyDescent="0.2">
      <c r="B3" s="164" t="s">
        <v>152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24" ht="6" customHeight="1" x14ac:dyDescent="0.2"/>
    <row r="5" spans="2:24" ht="26.45" customHeight="1" x14ac:dyDescent="0.2">
      <c r="B5" s="165" t="s">
        <v>153</v>
      </c>
      <c r="C5" s="166"/>
      <c r="D5" s="166"/>
      <c r="E5" s="166"/>
      <c r="F5" s="166"/>
      <c r="G5" s="166"/>
      <c r="H5" s="166"/>
      <c r="I5" s="166"/>
      <c r="J5" s="166"/>
      <c r="K5" s="167"/>
    </row>
    <row r="6" spans="2:24" x14ac:dyDescent="0.2">
      <c r="B6" s="168"/>
      <c r="C6" s="169"/>
      <c r="D6" s="169"/>
      <c r="E6" s="169"/>
      <c r="F6" s="169"/>
      <c r="G6" s="169"/>
      <c r="H6" s="169"/>
      <c r="I6" s="169"/>
      <c r="J6" s="169"/>
      <c r="K6" s="170"/>
      <c r="L6" s="44"/>
      <c r="M6" s="45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2:24" x14ac:dyDescent="0.2">
      <c r="B7" s="171"/>
      <c r="C7" s="172"/>
      <c r="D7" s="172"/>
      <c r="E7" s="172"/>
      <c r="F7" s="172"/>
      <c r="G7" s="172"/>
      <c r="H7" s="172"/>
      <c r="I7" s="172"/>
      <c r="J7" s="172"/>
      <c r="K7" s="173"/>
      <c r="L7" s="44"/>
      <c r="M7" s="45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2:24" x14ac:dyDescent="0.2">
      <c r="B8" s="183"/>
      <c r="C8" s="184"/>
      <c r="D8" s="184"/>
      <c r="E8" s="184"/>
      <c r="F8" s="184"/>
      <c r="G8" s="184"/>
      <c r="H8" s="184"/>
      <c r="I8" s="184"/>
      <c r="J8" s="184"/>
      <c r="K8" s="185"/>
      <c r="L8" s="44"/>
      <c r="M8" s="45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2:24" x14ac:dyDescent="0.2">
      <c r="B9" s="186"/>
      <c r="C9" s="187"/>
      <c r="D9" s="187"/>
      <c r="E9" s="187"/>
      <c r="F9" s="187"/>
      <c r="G9" s="187"/>
      <c r="H9" s="187"/>
      <c r="I9" s="187"/>
      <c r="J9" s="187"/>
      <c r="K9" s="188"/>
      <c r="L9" s="44"/>
      <c r="M9" s="45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2:24" x14ac:dyDescent="0.2">
      <c r="B10" s="174"/>
      <c r="C10" s="175"/>
      <c r="D10" s="175"/>
      <c r="E10" s="175"/>
      <c r="F10" s="175"/>
      <c r="G10" s="175"/>
      <c r="H10" s="175"/>
      <c r="I10" s="175"/>
      <c r="J10" s="175"/>
      <c r="K10" s="176"/>
      <c r="L10" s="44"/>
      <c r="M10" s="45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2:24" x14ac:dyDescent="0.2">
      <c r="B11" s="174"/>
      <c r="C11" s="175"/>
      <c r="D11" s="175"/>
      <c r="E11" s="175"/>
      <c r="F11" s="175"/>
      <c r="G11" s="175"/>
      <c r="H11" s="175"/>
      <c r="I11" s="175"/>
      <c r="J11" s="175"/>
      <c r="K11" s="176"/>
      <c r="L11" s="44"/>
      <c r="M11" s="45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2:24" ht="26.25" customHeight="1" x14ac:dyDescent="0.2">
      <c r="B12" s="189"/>
      <c r="C12" s="175"/>
      <c r="D12" s="175"/>
      <c r="E12" s="175"/>
      <c r="F12" s="175"/>
      <c r="G12" s="175"/>
      <c r="H12" s="175"/>
      <c r="I12" s="175"/>
      <c r="J12" s="175"/>
      <c r="K12" s="176"/>
      <c r="L12" s="44"/>
      <c r="M12" s="45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2:24" x14ac:dyDescent="0.2">
      <c r="B13" s="174"/>
      <c r="C13" s="175"/>
      <c r="D13" s="175"/>
      <c r="E13" s="175"/>
      <c r="F13" s="175"/>
      <c r="G13" s="175"/>
      <c r="H13" s="175"/>
      <c r="I13" s="175"/>
      <c r="J13" s="175"/>
      <c r="K13" s="176"/>
      <c r="L13" s="44"/>
      <c r="M13" s="45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2:24" x14ac:dyDescent="0.2">
      <c r="B14" s="174"/>
      <c r="C14" s="175"/>
      <c r="D14" s="175"/>
      <c r="E14" s="175"/>
      <c r="F14" s="175"/>
      <c r="G14" s="175"/>
      <c r="H14" s="175"/>
      <c r="I14" s="175"/>
      <c r="J14" s="175"/>
      <c r="K14" s="176"/>
      <c r="L14" s="44"/>
      <c r="M14" s="45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2:24" x14ac:dyDescent="0.2">
      <c r="B15" s="174"/>
      <c r="C15" s="175"/>
      <c r="D15" s="175"/>
      <c r="E15" s="175"/>
      <c r="F15" s="175"/>
      <c r="G15" s="175"/>
      <c r="H15" s="175"/>
      <c r="I15" s="175"/>
      <c r="J15" s="175"/>
      <c r="K15" s="176"/>
      <c r="L15" s="44"/>
      <c r="M15" s="45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2:24" ht="29.45" customHeight="1" x14ac:dyDescent="0.2">
      <c r="B16" s="177"/>
      <c r="C16" s="178"/>
      <c r="D16" s="178"/>
      <c r="E16" s="178"/>
      <c r="F16" s="178"/>
      <c r="G16" s="178"/>
      <c r="H16" s="178"/>
      <c r="I16" s="178"/>
      <c r="J16" s="178"/>
      <c r="K16" s="179"/>
      <c r="L16" s="44"/>
      <c r="M16" s="45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2:24" ht="28.9" customHeight="1" x14ac:dyDescent="0.2">
      <c r="B17" s="177"/>
      <c r="C17" s="178"/>
      <c r="D17" s="178"/>
      <c r="E17" s="178"/>
      <c r="F17" s="178"/>
      <c r="G17" s="178"/>
      <c r="H17" s="178"/>
      <c r="I17" s="178"/>
      <c r="J17" s="178"/>
      <c r="K17" s="179"/>
      <c r="L17" s="44"/>
      <c r="M17" s="45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2:24" x14ac:dyDescent="0.2">
      <c r="B18" s="180"/>
      <c r="C18" s="181"/>
      <c r="D18" s="181"/>
      <c r="E18" s="181"/>
      <c r="F18" s="181"/>
      <c r="G18" s="181"/>
      <c r="H18" s="181"/>
      <c r="I18" s="181"/>
      <c r="J18" s="181"/>
      <c r="K18" s="182"/>
      <c r="L18" s="44"/>
      <c r="M18" s="45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2:24" x14ac:dyDescent="0.2">
      <c r="B19" s="180"/>
      <c r="C19" s="181"/>
      <c r="D19" s="181"/>
      <c r="E19" s="181"/>
      <c r="F19" s="181"/>
      <c r="G19" s="181"/>
      <c r="H19" s="181"/>
      <c r="I19" s="181"/>
      <c r="J19" s="181"/>
      <c r="K19" s="182"/>
      <c r="L19" s="44"/>
      <c r="M19" s="45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2:24" x14ac:dyDescent="0.2">
      <c r="B20" s="180"/>
      <c r="C20" s="181"/>
      <c r="D20" s="181"/>
      <c r="E20" s="181"/>
      <c r="F20" s="181"/>
      <c r="G20" s="181"/>
      <c r="H20" s="181"/>
      <c r="I20" s="181"/>
      <c r="J20" s="181"/>
      <c r="K20" s="182"/>
      <c r="L20" s="44"/>
      <c r="M20" s="45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2:24" x14ac:dyDescent="0.2">
      <c r="B21" s="196"/>
      <c r="C21" s="197"/>
      <c r="D21" s="197"/>
      <c r="E21" s="197"/>
      <c r="F21" s="197"/>
      <c r="G21" s="197"/>
      <c r="H21" s="197"/>
      <c r="I21" s="197"/>
      <c r="J21" s="197"/>
      <c r="K21" s="198"/>
      <c r="L21" s="44"/>
      <c r="M21" s="45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2:24" ht="27" customHeight="1" x14ac:dyDescent="0.2">
      <c r="B22" s="199"/>
      <c r="C22" s="200"/>
      <c r="D22" s="200"/>
      <c r="E22" s="200"/>
      <c r="F22" s="200"/>
      <c r="G22" s="200"/>
      <c r="H22" s="200"/>
      <c r="I22" s="200"/>
      <c r="J22" s="200"/>
      <c r="K22" s="201"/>
      <c r="L22" s="44"/>
      <c r="M22" s="45"/>
      <c r="O22" s="50"/>
      <c r="P22" s="50"/>
      <c r="Q22" s="50"/>
      <c r="R22" s="50"/>
      <c r="S22" s="50"/>
      <c r="T22" s="50"/>
      <c r="U22" s="50"/>
      <c r="V22" s="50"/>
      <c r="W22" s="50"/>
      <c r="X22" s="50"/>
    </row>
    <row r="23" spans="2:24" x14ac:dyDescent="0.2">
      <c r="B23" s="190"/>
      <c r="C23" s="191"/>
      <c r="D23" s="191"/>
      <c r="E23" s="191"/>
      <c r="F23" s="191"/>
      <c r="G23" s="191"/>
      <c r="H23" s="191"/>
      <c r="I23" s="191"/>
      <c r="J23" s="191"/>
      <c r="K23" s="192"/>
      <c r="L23" s="44"/>
      <c r="M23" s="45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2:24" ht="27" customHeight="1" x14ac:dyDescent="0.2">
      <c r="B24" s="202"/>
      <c r="C24" s="203"/>
      <c r="D24" s="203"/>
      <c r="E24" s="203"/>
      <c r="F24" s="203"/>
      <c r="G24" s="203"/>
      <c r="H24" s="203"/>
      <c r="I24" s="203"/>
      <c r="J24" s="203"/>
      <c r="K24" s="204"/>
      <c r="L24" s="44"/>
      <c r="M24" s="45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2:24" x14ac:dyDescent="0.2">
      <c r="B25" s="205"/>
      <c r="C25" s="206"/>
      <c r="D25" s="206"/>
      <c r="E25" s="206"/>
      <c r="F25" s="206"/>
      <c r="G25" s="206"/>
      <c r="H25" s="206"/>
      <c r="I25" s="206"/>
      <c r="J25" s="206"/>
      <c r="K25" s="207"/>
      <c r="L25" s="44"/>
      <c r="M25" s="45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2:24" x14ac:dyDescent="0.2">
      <c r="B26" s="190"/>
      <c r="C26" s="191"/>
      <c r="D26" s="191"/>
      <c r="E26" s="191"/>
      <c r="F26" s="191"/>
      <c r="G26" s="191"/>
      <c r="H26" s="191"/>
      <c r="I26" s="191"/>
      <c r="J26" s="191"/>
      <c r="K26" s="192"/>
      <c r="L26" s="44"/>
      <c r="M26" s="45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2:24" x14ac:dyDescent="0.2">
      <c r="B27" s="174"/>
      <c r="C27" s="175"/>
      <c r="D27" s="175"/>
      <c r="E27" s="175"/>
      <c r="F27" s="175"/>
      <c r="G27" s="175"/>
      <c r="H27" s="175"/>
      <c r="I27" s="175"/>
      <c r="J27" s="175"/>
      <c r="K27" s="176"/>
      <c r="L27" s="44"/>
      <c r="M27" s="45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2:24" x14ac:dyDescent="0.2">
      <c r="B28" s="174"/>
      <c r="C28" s="175"/>
      <c r="D28" s="175"/>
      <c r="E28" s="175"/>
      <c r="F28" s="175"/>
      <c r="G28" s="175"/>
      <c r="H28" s="175"/>
      <c r="I28" s="175"/>
      <c r="J28" s="175"/>
      <c r="K28" s="176"/>
      <c r="L28" s="44"/>
      <c r="M28" s="45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2:24" x14ac:dyDescent="0.2">
      <c r="B29" s="193"/>
      <c r="C29" s="194"/>
      <c r="D29" s="194"/>
      <c r="E29" s="194"/>
      <c r="F29" s="194"/>
      <c r="G29" s="194"/>
      <c r="H29" s="194"/>
      <c r="I29" s="194"/>
      <c r="J29" s="194"/>
      <c r="K29" s="195"/>
      <c r="L29" s="44"/>
      <c r="M29" s="45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2:24" x14ac:dyDescent="0.2">
      <c r="B30" s="193"/>
      <c r="C30" s="194"/>
      <c r="D30" s="194"/>
      <c r="E30" s="194"/>
      <c r="F30" s="194"/>
      <c r="G30" s="194"/>
      <c r="H30" s="194"/>
      <c r="I30" s="194"/>
      <c r="J30" s="194"/>
      <c r="K30" s="195"/>
      <c r="L30" s="44"/>
      <c r="M30" s="45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2:24" x14ac:dyDescent="0.2">
      <c r="B31" s="193"/>
      <c r="C31" s="194"/>
      <c r="D31" s="194"/>
      <c r="E31" s="194"/>
      <c r="F31" s="194"/>
      <c r="G31" s="194"/>
      <c r="H31" s="194"/>
      <c r="I31" s="194"/>
      <c r="J31" s="194"/>
      <c r="K31" s="195"/>
      <c r="L31" s="44"/>
      <c r="M31" s="45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2:24" x14ac:dyDescent="0.2">
      <c r="B32" s="193"/>
      <c r="C32" s="194"/>
      <c r="D32" s="194"/>
      <c r="E32" s="194"/>
      <c r="F32" s="194"/>
      <c r="G32" s="194"/>
      <c r="H32" s="194"/>
      <c r="I32" s="194"/>
      <c r="J32" s="194"/>
      <c r="K32" s="195"/>
      <c r="L32" s="44"/>
      <c r="M32" s="45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spans="2:24" ht="26.45" customHeight="1" x14ac:dyDescent="0.2">
      <c r="B33" s="220"/>
      <c r="C33" s="221"/>
      <c r="D33" s="221"/>
      <c r="E33" s="221"/>
      <c r="F33" s="221"/>
      <c r="G33" s="221"/>
      <c r="H33" s="221"/>
      <c r="I33" s="221"/>
      <c r="J33" s="221"/>
      <c r="K33" s="222"/>
      <c r="L33" s="44"/>
      <c r="M33" s="45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2:24" x14ac:dyDescent="0.2">
      <c r="B34" s="193"/>
      <c r="C34" s="194"/>
      <c r="D34" s="194"/>
      <c r="E34" s="194"/>
      <c r="F34" s="194"/>
      <c r="G34" s="194"/>
      <c r="H34" s="194"/>
      <c r="I34" s="194"/>
      <c r="J34" s="194"/>
      <c r="K34" s="195"/>
      <c r="L34" s="44"/>
      <c r="M34" s="45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spans="2:24" x14ac:dyDescent="0.2">
      <c r="B35" s="193"/>
      <c r="C35" s="194"/>
      <c r="D35" s="194"/>
      <c r="E35" s="194"/>
      <c r="F35" s="194"/>
      <c r="G35" s="194"/>
      <c r="H35" s="194"/>
      <c r="I35" s="194"/>
      <c r="J35" s="194"/>
      <c r="K35" s="195"/>
      <c r="L35" s="44"/>
      <c r="M35" s="45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0.6" customHeight="1" x14ac:dyDescent="0.2">
      <c r="B36" s="223"/>
      <c r="C36" s="224"/>
      <c r="D36" s="224"/>
      <c r="E36" s="224"/>
      <c r="F36" s="224"/>
      <c r="G36" s="224"/>
      <c r="H36" s="224"/>
      <c r="I36" s="224"/>
      <c r="J36" s="224"/>
      <c r="K36" s="225"/>
      <c r="L36" s="44"/>
      <c r="M36" s="45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2:24" ht="16.899999999999999" customHeight="1" x14ac:dyDescent="0.2">
      <c r="B37" s="226"/>
      <c r="C37" s="227"/>
      <c r="D37" s="227"/>
      <c r="E37" s="227"/>
      <c r="F37" s="227"/>
      <c r="G37" s="227"/>
      <c r="H37" s="227"/>
      <c r="I37" s="227"/>
      <c r="J37" s="227"/>
      <c r="K37" s="228"/>
      <c r="L37" s="44"/>
      <c r="M37" s="45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spans="2:24" s="53" customFormat="1" x14ac:dyDescent="0.2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54"/>
      <c r="M38" s="55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ht="22.9" customHeight="1" thickBot="1" x14ac:dyDescent="0.25">
      <c r="B39" s="208" t="s">
        <v>154</v>
      </c>
      <c r="C39" s="209"/>
      <c r="D39" s="209"/>
      <c r="E39" s="209"/>
      <c r="F39" s="209"/>
      <c r="G39" s="209"/>
      <c r="H39" s="209"/>
      <c r="I39" s="209"/>
      <c r="J39" s="209"/>
      <c r="K39" s="210"/>
      <c r="L39" s="44"/>
      <c r="M39" s="45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spans="2:24" s="56" customFormat="1" ht="18.75" customHeight="1" thickTop="1" x14ac:dyDescent="0.2">
      <c r="B40" s="57" t="s">
        <v>155</v>
      </c>
      <c r="C40" s="211" t="s">
        <v>156</v>
      </c>
      <c r="D40" s="212"/>
      <c r="E40" s="212"/>
      <c r="F40" s="213"/>
      <c r="G40" s="58" t="s">
        <v>157</v>
      </c>
      <c r="H40" s="214" t="s">
        <v>158</v>
      </c>
      <c r="I40" s="215"/>
      <c r="J40" s="214" t="s">
        <v>159</v>
      </c>
      <c r="K40" s="215"/>
      <c r="L40" s="59"/>
      <c r="M40" s="60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27" customHeight="1" x14ac:dyDescent="0.2">
      <c r="B41" s="62">
        <f>'[1]segment table'!A3</f>
        <v>6</v>
      </c>
      <c r="C41" s="63" t="str">
        <f>'[1]segment table'!B3</f>
        <v>Orange/Blue 1</v>
      </c>
      <c r="D41" s="64"/>
      <c r="E41" s="65"/>
      <c r="F41" s="62" t="s">
        <v>160</v>
      </c>
      <c r="G41" s="66">
        <f>'[1]segment table'!D3</f>
        <v>40.028409090909093</v>
      </c>
      <c r="H41" s="216" t="s">
        <v>161</v>
      </c>
      <c r="I41" s="217"/>
      <c r="J41" s="218">
        <f>'[1]str data miles'!C283</f>
        <v>159</v>
      </c>
      <c r="K41" s="219"/>
      <c r="L41" s="44"/>
      <c r="M41" s="45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spans="2:24" x14ac:dyDescent="0.2">
      <c r="B42" s="62">
        <f>'[1]segment table'!A4</f>
        <v>11</v>
      </c>
      <c r="C42" s="63" t="str">
        <f>'[1]segment table'!B4</f>
        <v>Blue 3</v>
      </c>
      <c r="D42" s="64"/>
      <c r="E42" s="65"/>
      <c r="F42" s="62" t="s">
        <v>162</v>
      </c>
      <c r="G42" s="66">
        <f>'[1]segment table'!D4</f>
        <v>46.61931818181818</v>
      </c>
      <c r="H42" s="67" t="s">
        <v>163</v>
      </c>
      <c r="I42" s="65"/>
      <c r="J42" s="218">
        <f>'[1]str data miles'!C1219</f>
        <v>177</v>
      </c>
      <c r="K42" s="219"/>
      <c r="L42" s="44"/>
      <c r="M42" s="45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spans="2:24" x14ac:dyDescent="0.2">
      <c r="B43" s="62">
        <f>'[1]segment table'!A5</f>
        <v>14</v>
      </c>
      <c r="C43" s="63" t="str">
        <f>'[1]segment table'!B5</f>
        <v>Orange/Blue 2</v>
      </c>
      <c r="D43" s="64"/>
      <c r="E43" s="65"/>
      <c r="F43" s="62" t="s">
        <v>164</v>
      </c>
      <c r="G43" s="66">
        <f>'[1]segment table'!D5</f>
        <v>25.625</v>
      </c>
      <c r="H43" s="67" t="s">
        <v>163</v>
      </c>
      <c r="I43" s="65"/>
      <c r="J43" s="218">
        <f>'[1]str data miles'!C1556</f>
        <v>109</v>
      </c>
      <c r="K43" s="219"/>
      <c r="L43" s="44"/>
      <c r="M43" s="45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spans="2:24" x14ac:dyDescent="0.2">
      <c r="B44" s="62">
        <f>'[1]segment table'!A6</f>
        <v>15</v>
      </c>
      <c r="C44" s="63" t="str">
        <f>'[1]segment table'!B6</f>
        <v>Blue 4</v>
      </c>
      <c r="D44" s="64"/>
      <c r="E44" s="65"/>
      <c r="F44" s="62" t="s">
        <v>165</v>
      </c>
      <c r="G44" s="66">
        <f>'[1]segment table'!D6</f>
        <v>32.845643939393938</v>
      </c>
      <c r="H44" s="67" t="s">
        <v>163</v>
      </c>
      <c r="I44" s="65"/>
      <c r="J44" s="218">
        <f>'[1]str data miles'!C1703</f>
        <v>126</v>
      </c>
      <c r="K44" s="219"/>
      <c r="L44" s="44"/>
      <c r="M44" s="45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spans="2:24" x14ac:dyDescent="0.2">
      <c r="B45" s="62">
        <f>'[1]segment table'!A7</f>
        <v>18</v>
      </c>
      <c r="C45" s="63" t="str">
        <f>'[1]segment table'!B7</f>
        <v>Blue 5</v>
      </c>
      <c r="D45" s="64"/>
      <c r="E45" s="65"/>
      <c r="F45" s="62" t="s">
        <v>166</v>
      </c>
      <c r="G45" s="66">
        <f>'[1]segment table'!D7</f>
        <v>32.964015151515149</v>
      </c>
      <c r="H45" s="67" t="s">
        <v>163</v>
      </c>
      <c r="I45" s="65"/>
      <c r="J45" s="218">
        <f>'[1]str data miles'!C2096</f>
        <v>115</v>
      </c>
      <c r="K45" s="219"/>
      <c r="L45" s="44"/>
      <c r="M45" s="45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spans="2:24" ht="24" x14ac:dyDescent="0.2">
      <c r="B46" s="62">
        <f>'[1]segment table'!A8</f>
        <v>19</v>
      </c>
      <c r="C46" s="63" t="str">
        <f>'[1]segment table'!B8</f>
        <v>Blue 6</v>
      </c>
      <c r="D46" s="64"/>
      <c r="E46" s="65"/>
      <c r="F46" s="68" t="s">
        <v>167</v>
      </c>
      <c r="G46" s="66">
        <f>'[1]segment table'!D8</f>
        <v>44.441287878787875</v>
      </c>
      <c r="H46" s="67" t="s">
        <v>163</v>
      </c>
      <c r="I46" s="65"/>
      <c r="J46" s="235">
        <f>'[1]str data miles'!C2286</f>
        <v>169</v>
      </c>
      <c r="K46" s="236"/>
      <c r="L46" s="44"/>
      <c r="M46" s="45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spans="2:24" x14ac:dyDescent="0.2">
      <c r="B47" s="237"/>
      <c r="C47" s="237"/>
      <c r="D47" s="237"/>
      <c r="E47" s="237"/>
      <c r="F47" s="236"/>
      <c r="G47" s="69">
        <f>SUM(G41:G46)</f>
        <v>222.52367424242425</v>
      </c>
      <c r="H47" s="238"/>
      <c r="I47" s="239"/>
      <c r="J47" s="240">
        <f>SUM(J41:K46)</f>
        <v>855</v>
      </c>
      <c r="K47" s="241"/>
      <c r="L47" s="44"/>
      <c r="M47" s="45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spans="2:24" x14ac:dyDescent="0.2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44"/>
      <c r="M48" s="45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spans="2:24" ht="20.25" customHeight="1" thickBot="1" x14ac:dyDescent="0.25">
      <c r="B49" s="208" t="s">
        <v>168</v>
      </c>
      <c r="C49" s="209"/>
      <c r="D49" s="209"/>
      <c r="E49" s="209"/>
      <c r="F49" s="209"/>
      <c r="G49" s="209"/>
      <c r="H49" s="209"/>
      <c r="I49" s="209"/>
      <c r="J49" s="209"/>
      <c r="K49" s="210"/>
      <c r="L49" s="44"/>
      <c r="M49" s="45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2:24" ht="15" customHeight="1" thickTop="1" x14ac:dyDescent="0.2">
      <c r="B50" s="57" t="s">
        <v>155</v>
      </c>
      <c r="C50" s="70" t="s">
        <v>156</v>
      </c>
      <c r="D50" s="212" t="s">
        <v>169</v>
      </c>
      <c r="E50" s="212"/>
      <c r="F50" s="213"/>
      <c r="G50" s="214" t="s">
        <v>170</v>
      </c>
      <c r="H50" s="230"/>
      <c r="I50" s="58" t="s">
        <v>171</v>
      </c>
      <c r="J50" s="214" t="s">
        <v>172</v>
      </c>
      <c r="K50" s="215"/>
      <c r="L50" s="44"/>
      <c r="M50" s="45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2:24" x14ac:dyDescent="0.2">
      <c r="B51" s="62">
        <f>B41</f>
        <v>6</v>
      </c>
      <c r="C51" s="62" t="s">
        <v>160</v>
      </c>
      <c r="D51" s="231" t="s">
        <v>173</v>
      </c>
      <c r="E51" s="231"/>
      <c r="F51" s="231"/>
      <c r="G51" s="232" t="s">
        <v>174</v>
      </c>
      <c r="H51" s="232"/>
      <c r="I51" s="71">
        <v>1400</v>
      </c>
      <c r="J51" s="233">
        <v>2</v>
      </c>
      <c r="K51" s="234"/>
      <c r="L51" s="44"/>
      <c r="M51" s="45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spans="2:24" x14ac:dyDescent="0.2">
      <c r="B52" s="62">
        <v>6</v>
      </c>
      <c r="C52" s="62" t="s">
        <v>160</v>
      </c>
      <c r="D52" s="231" t="s">
        <v>175</v>
      </c>
      <c r="E52" s="231"/>
      <c r="F52" s="231"/>
      <c r="G52" s="242" t="s">
        <v>176</v>
      </c>
      <c r="H52" s="243"/>
      <c r="I52" s="71">
        <v>1250</v>
      </c>
      <c r="J52" s="233">
        <v>10.5</v>
      </c>
      <c r="K52" s="234"/>
      <c r="L52" s="44"/>
      <c r="M52" s="45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spans="2:24" x14ac:dyDescent="0.2">
      <c r="B53" s="62">
        <v>10</v>
      </c>
      <c r="C53" s="62" t="s">
        <v>177</v>
      </c>
      <c r="D53" s="231" t="s">
        <v>175</v>
      </c>
      <c r="E53" s="231"/>
      <c r="F53" s="231"/>
      <c r="G53" s="242" t="s">
        <v>176</v>
      </c>
      <c r="H53" s="243"/>
      <c r="I53" s="71">
        <v>1250</v>
      </c>
      <c r="J53" s="233">
        <v>23.5</v>
      </c>
      <c r="K53" s="234"/>
      <c r="L53" s="44"/>
      <c r="M53" s="45"/>
      <c r="O53" s="50"/>
      <c r="P53" s="50"/>
      <c r="Q53" s="50"/>
      <c r="R53" s="50"/>
      <c r="S53" s="50"/>
      <c r="T53" s="50"/>
      <c r="U53" s="50"/>
      <c r="V53" s="50"/>
      <c r="W53" s="50"/>
      <c r="X53" s="50"/>
    </row>
    <row r="54" spans="2:24" x14ac:dyDescent="0.2">
      <c r="B54" s="62">
        <v>11</v>
      </c>
      <c r="C54" s="62" t="s">
        <v>162</v>
      </c>
      <c r="D54" s="231" t="s">
        <v>173</v>
      </c>
      <c r="E54" s="231"/>
      <c r="F54" s="231"/>
      <c r="G54" s="242" t="s">
        <v>176</v>
      </c>
      <c r="H54" s="243"/>
      <c r="I54" s="71">
        <v>1400</v>
      </c>
      <c r="J54" s="233">
        <v>46.5</v>
      </c>
      <c r="K54" s="234"/>
      <c r="L54" s="44"/>
      <c r="M54" s="45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2:24" x14ac:dyDescent="0.2">
      <c r="B55" s="62">
        <v>19</v>
      </c>
      <c r="C55" s="62" t="s">
        <v>178</v>
      </c>
      <c r="D55" s="231" t="s">
        <v>173</v>
      </c>
      <c r="E55" s="231"/>
      <c r="F55" s="231"/>
      <c r="G55" s="242" t="s">
        <v>176</v>
      </c>
      <c r="H55" s="243"/>
      <c r="I55" s="71">
        <v>1400</v>
      </c>
      <c r="J55" s="233">
        <v>9.5</v>
      </c>
      <c r="K55" s="234"/>
      <c r="L55" s="44"/>
      <c r="M55" s="45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2:24" x14ac:dyDescent="0.2">
      <c r="B56" s="62">
        <v>14</v>
      </c>
      <c r="C56" s="62" t="s">
        <v>164</v>
      </c>
      <c r="D56" s="231" t="s">
        <v>175</v>
      </c>
      <c r="E56" s="231"/>
      <c r="F56" s="231"/>
      <c r="G56" s="232" t="s">
        <v>176</v>
      </c>
      <c r="H56" s="232"/>
      <c r="I56" s="71">
        <v>1250</v>
      </c>
      <c r="J56" s="233">
        <v>25.5</v>
      </c>
      <c r="K56" s="234"/>
      <c r="L56" s="44"/>
      <c r="M56" s="45"/>
      <c r="O56" s="50"/>
      <c r="P56" s="50"/>
      <c r="Q56" s="50"/>
      <c r="R56" s="50"/>
      <c r="S56" s="50"/>
      <c r="T56" s="50"/>
      <c r="U56" s="50"/>
      <c r="V56" s="50"/>
      <c r="W56" s="50"/>
      <c r="X56" s="50"/>
    </row>
    <row r="57" spans="2:24" x14ac:dyDescent="0.2">
      <c r="B57" s="62">
        <v>18</v>
      </c>
      <c r="C57" s="62" t="s">
        <v>166</v>
      </c>
      <c r="D57" s="231" t="s">
        <v>173</v>
      </c>
      <c r="E57" s="231"/>
      <c r="F57" s="231"/>
      <c r="G57" s="232" t="s">
        <v>176</v>
      </c>
      <c r="H57" s="232"/>
      <c r="I57" s="71">
        <v>1400</v>
      </c>
      <c r="J57" s="233">
        <v>12.65</v>
      </c>
      <c r="K57" s="234"/>
      <c r="L57" s="44"/>
      <c r="M57" s="45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2:24" x14ac:dyDescent="0.2">
      <c r="B58" s="62">
        <v>19</v>
      </c>
      <c r="C58" s="62" t="s">
        <v>179</v>
      </c>
      <c r="D58" s="231" t="s">
        <v>173</v>
      </c>
      <c r="E58" s="231"/>
      <c r="F58" s="231"/>
      <c r="G58" s="232" t="s">
        <v>176</v>
      </c>
      <c r="H58" s="232"/>
      <c r="I58" s="71">
        <v>1400</v>
      </c>
      <c r="J58" s="233">
        <v>4</v>
      </c>
      <c r="K58" s="234"/>
      <c r="L58" s="44"/>
      <c r="M58" s="45"/>
      <c r="O58" s="50"/>
      <c r="P58" s="50"/>
      <c r="Q58" s="50"/>
      <c r="R58" s="50"/>
      <c r="S58" s="50"/>
      <c r="T58" s="50"/>
      <c r="U58" s="50"/>
      <c r="V58" s="50"/>
      <c r="W58" s="50"/>
      <c r="X58" s="50"/>
    </row>
    <row r="59" spans="2:24" x14ac:dyDescent="0.2"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44"/>
      <c r="M59" s="45"/>
      <c r="O59" s="50"/>
      <c r="P59" s="50"/>
      <c r="Q59" s="50"/>
      <c r="R59" s="50"/>
      <c r="S59" s="50"/>
      <c r="T59" s="50"/>
      <c r="U59" s="50"/>
      <c r="V59" s="50"/>
      <c r="W59" s="50"/>
      <c r="X59" s="50"/>
    </row>
    <row r="60" spans="2:24" x14ac:dyDescent="0.2"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44"/>
      <c r="M60" s="45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2:24" ht="22.15" customHeight="1" thickBot="1" x14ac:dyDescent="0.25">
      <c r="B61" s="208" t="s">
        <v>180</v>
      </c>
      <c r="C61" s="209"/>
      <c r="D61" s="209"/>
      <c r="E61" s="209"/>
      <c r="F61" s="209"/>
      <c r="G61" s="209"/>
      <c r="H61" s="209"/>
      <c r="I61" s="209"/>
      <c r="J61" s="209"/>
      <c r="K61" s="210"/>
      <c r="L61" s="44"/>
      <c r="M61" s="45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2:24" ht="30" customHeight="1" thickTop="1" x14ac:dyDescent="0.2">
      <c r="B62" s="255" t="s">
        <v>181</v>
      </c>
      <c r="C62" s="256"/>
      <c r="D62" s="72" t="s">
        <v>182</v>
      </c>
      <c r="E62" s="73" t="s">
        <v>183</v>
      </c>
      <c r="F62" s="74" t="s">
        <v>184</v>
      </c>
      <c r="G62" s="74" t="s">
        <v>185</v>
      </c>
      <c r="H62" s="74" t="s">
        <v>186</v>
      </c>
      <c r="I62" s="75" t="s">
        <v>187</v>
      </c>
      <c r="J62" s="76" t="s">
        <v>188</v>
      </c>
      <c r="K62" s="75"/>
      <c r="L62" s="44"/>
      <c r="M62" s="45"/>
      <c r="N62" s="77"/>
      <c r="O62" s="78"/>
      <c r="P62" s="78"/>
      <c r="Q62" s="78"/>
      <c r="R62" s="78"/>
      <c r="S62" s="78"/>
      <c r="T62" s="78"/>
      <c r="U62" s="78" t="s">
        <v>189</v>
      </c>
      <c r="V62" s="78"/>
      <c r="W62" s="50"/>
      <c r="X62" s="50"/>
    </row>
    <row r="63" spans="2:24" x14ac:dyDescent="0.2">
      <c r="B63" s="79">
        <f t="shared" ref="B63:B68" si="0">B41</f>
        <v>6</v>
      </c>
      <c r="C63" s="80" t="str">
        <f t="shared" ref="C63:C68" si="1">F41</f>
        <v>PQ</v>
      </c>
      <c r="D63" s="81">
        <f>'[1]str data miles'!K287</f>
        <v>0.27505086349656965</v>
      </c>
      <c r="E63" s="81">
        <f>'[1]str data miles'!L287</f>
        <v>4.9893541518807663E-2</v>
      </c>
      <c r="F63" s="81">
        <f>'[1]str data miles'!M287</f>
        <v>0.1565649396735273</v>
      </c>
      <c r="G63" s="81">
        <f>'[1]str data miles'!N287</f>
        <v>0.25260468417317244</v>
      </c>
      <c r="H63" s="81">
        <f>'[1]str data miles'!O287</f>
        <v>0.18392713508398389</v>
      </c>
      <c r="I63" s="81">
        <f>'[1]str data miles'!P287</f>
        <v>7.4913650343032878E-2</v>
      </c>
      <c r="J63" s="81">
        <f>'[1]str data miles'!Q287</f>
        <v>7.0451857109060786E-3</v>
      </c>
      <c r="K63" s="82"/>
      <c r="L63" s="44"/>
      <c r="M63" s="45"/>
      <c r="N63" s="77"/>
      <c r="O63" s="78"/>
      <c r="P63" s="78"/>
      <c r="Q63" s="78"/>
      <c r="R63" s="78"/>
      <c r="S63" s="78"/>
      <c r="T63" s="78"/>
      <c r="U63" s="78">
        <f t="shared" ref="U63:U68" si="2">D63*G41</f>
        <v>11.009848484848485</v>
      </c>
      <c r="V63" s="78"/>
      <c r="W63" s="50"/>
      <c r="X63" s="50"/>
    </row>
    <row r="64" spans="2:24" x14ac:dyDescent="0.2">
      <c r="B64" s="79">
        <f t="shared" si="0"/>
        <v>11</v>
      </c>
      <c r="C64" s="80" t="str">
        <f t="shared" si="1"/>
        <v>RS</v>
      </c>
      <c r="D64" s="81">
        <f>'[1]str data miles'!K1223</f>
        <v>3.9856558931545799E-2</v>
      </c>
      <c r="E64" s="81">
        <f>'[1]str data miles'!L1223</f>
        <v>3.3501187836684945E-2</v>
      </c>
      <c r="F64" s="81">
        <f>'[1]str data miles'!M1223</f>
        <v>0</v>
      </c>
      <c r="G64" s="81">
        <f>'[1]str data miles'!N1223</f>
        <v>0.33106715994312402</v>
      </c>
      <c r="H64" s="81">
        <f>'[1]str data miles'!O1223</f>
        <v>0.55391251881373116</v>
      </c>
      <c r="I64" s="81">
        <f>'[1]str data miles'!P1223</f>
        <v>3.0310376721511288E-2</v>
      </c>
      <c r="J64" s="81">
        <f>'[1]str data miles'!Q1223</f>
        <v>1.1348793796465572E-2</v>
      </c>
      <c r="K64" s="82"/>
      <c r="L64" s="44"/>
      <c r="M64" s="45"/>
      <c r="N64" s="77"/>
      <c r="O64" s="78"/>
      <c r="P64" s="78"/>
      <c r="Q64" s="78"/>
      <c r="R64" s="78"/>
      <c r="S64" s="78"/>
      <c r="T64" s="78"/>
      <c r="U64" s="78">
        <f t="shared" si="2"/>
        <v>1.8580856024621208</v>
      </c>
      <c r="V64" s="78"/>
      <c r="W64" s="50"/>
      <c r="X64" s="50"/>
    </row>
    <row r="65" spans="2:24" x14ac:dyDescent="0.2">
      <c r="B65" s="79">
        <f t="shared" si="0"/>
        <v>14</v>
      </c>
      <c r="C65" s="80" t="str">
        <f t="shared" si="1"/>
        <v>QR</v>
      </c>
      <c r="D65" s="81">
        <f>'[1]str data miles'!K1560</f>
        <v>2.7346637102734665E-2</v>
      </c>
      <c r="E65" s="81">
        <f>'[1]str data miles'!L1560</f>
        <v>3.1411677753141166E-2</v>
      </c>
      <c r="F65" s="81">
        <f>'[1]str data miles'!M1560</f>
        <v>2.5868440502586843E-2</v>
      </c>
      <c r="G65" s="81">
        <f>'[1]str data miles'!N1560</f>
        <v>0.2032520325203252</v>
      </c>
      <c r="H65" s="81">
        <f>'[1]str data miles'!O1560</f>
        <v>0.66592756836659273</v>
      </c>
      <c r="I65" s="81">
        <f>'[1]str data miles'!P1560</f>
        <v>4.0280857354028088E-2</v>
      </c>
      <c r="J65" s="81">
        <f>'[1]str data miles'!Q1560</f>
        <v>5.9127864005912786E-3</v>
      </c>
      <c r="K65" s="82"/>
      <c r="L65" s="44"/>
      <c r="M65" s="45"/>
      <c r="N65" s="77"/>
      <c r="O65" s="78"/>
      <c r="P65" s="78"/>
      <c r="Q65" s="78"/>
      <c r="R65" s="78"/>
      <c r="S65" s="78"/>
      <c r="T65" s="78"/>
      <c r="U65" s="78">
        <f t="shared" si="2"/>
        <v>0.7007575757575758</v>
      </c>
      <c r="V65" s="78"/>
      <c r="W65" s="50"/>
      <c r="X65" s="50"/>
    </row>
    <row r="66" spans="2:24" x14ac:dyDescent="0.2">
      <c r="B66" s="79">
        <f t="shared" si="0"/>
        <v>15</v>
      </c>
      <c r="C66" s="80" t="str">
        <f t="shared" si="1"/>
        <v>Sta</v>
      </c>
      <c r="D66" s="81">
        <f>'[1]str data miles'!K1707</f>
        <v>0</v>
      </c>
      <c r="E66" s="81">
        <f>'[1]str data miles'!L1707</f>
        <v>8.130315698428715E-3</v>
      </c>
      <c r="F66" s="81">
        <f>'[1]str data miles'!M1707</f>
        <v>6.7810292633703334E-3</v>
      </c>
      <c r="G66" s="81">
        <f>'[1]str data miles'!N1707</f>
        <v>5.6612368458988038E-2</v>
      </c>
      <c r="H66" s="81">
        <f>'[1]str data miles'!O1707</f>
        <v>0.82384005047715159</v>
      </c>
      <c r="I66" s="81">
        <f>'[1]str data miles'!P1707</f>
        <v>9.869972610638604E-2</v>
      </c>
      <c r="J66" s="81">
        <f>'[1]str data miles'!Q1707</f>
        <v>7.2365575897361976E-3</v>
      </c>
      <c r="K66" s="82"/>
      <c r="L66" s="44"/>
      <c r="M66" s="45"/>
      <c r="N66" s="77"/>
      <c r="O66" s="78"/>
      <c r="P66" s="78"/>
      <c r="Q66" s="78"/>
      <c r="R66" s="78"/>
      <c r="S66" s="78"/>
      <c r="T66" s="78"/>
      <c r="U66" s="78">
        <f t="shared" si="2"/>
        <v>0</v>
      </c>
      <c r="V66" s="78"/>
      <c r="W66" s="50"/>
      <c r="X66" s="50"/>
    </row>
    <row r="67" spans="2:24" x14ac:dyDescent="0.2">
      <c r="B67" s="79">
        <f t="shared" si="0"/>
        <v>18</v>
      </c>
      <c r="C67" s="80" t="str">
        <f t="shared" si="1"/>
        <v>TN</v>
      </c>
      <c r="D67" s="81">
        <f>'[1]str data miles'!K2100</f>
        <v>0</v>
      </c>
      <c r="E67" s="81">
        <f>'[1]str data miles'!L2100</f>
        <v>1.1778224648089631E-2</v>
      </c>
      <c r="F67" s="81">
        <f>'[1]str data miles'!M2100</f>
        <v>3.0910657856937668E-2</v>
      </c>
      <c r="G67" s="81">
        <f>'[1]str data miles'!N2100</f>
        <v>6.6704969836253958E-2</v>
      </c>
      <c r="H67" s="81">
        <f>'[1]str data miles'!O2100</f>
        <v>0.58908359666762433</v>
      </c>
      <c r="I67" s="81">
        <f>'[1]str data miles'!P2100</f>
        <v>0.29893708704395289</v>
      </c>
      <c r="J67" s="81">
        <f>'[1]str data miles'!Q2100</f>
        <v>1.6661878770468257E-2</v>
      </c>
      <c r="K67" s="82"/>
      <c r="L67" s="44"/>
      <c r="M67" s="45"/>
      <c r="O67" s="78"/>
      <c r="U67" s="78">
        <f t="shared" si="2"/>
        <v>0</v>
      </c>
      <c r="W67" s="50"/>
      <c r="X67" s="50"/>
    </row>
    <row r="68" spans="2:24" ht="25.5" x14ac:dyDescent="0.2">
      <c r="B68" s="79">
        <f t="shared" si="0"/>
        <v>19</v>
      </c>
      <c r="C68" s="83" t="str">
        <f t="shared" si="1"/>
        <v>NO-26
(BLUE)</v>
      </c>
      <c r="D68" s="84">
        <f>'[1]str data miles'!K2291</f>
        <v>6.6415028766247605E-4</v>
      </c>
      <c r="E68" s="84">
        <f>'[1]str data miles'!L2291</f>
        <v>9.7840512678457276E-4</v>
      </c>
      <c r="F68" s="84">
        <f>'[1]str data miles'!M2291</f>
        <v>3.2368758704453438E-2</v>
      </c>
      <c r="G68" s="84">
        <f>'[1]str data miles'!N2291</f>
        <v>4.8115366848497765E-2</v>
      </c>
      <c r="H68" s="84">
        <f>'[1]str data miles'!O2291</f>
        <v>0.41132032545919478</v>
      </c>
      <c r="I68" s="84">
        <f>'[1]str data miles'!P2291</f>
        <v>0.48750143789473693</v>
      </c>
      <c r="J68" s="84">
        <f>'[1]str data miles'!Q2291</f>
        <v>1.9043730632857449E-2</v>
      </c>
      <c r="K68" s="82"/>
      <c r="L68" s="44"/>
      <c r="M68" s="45"/>
      <c r="O68" s="78"/>
      <c r="U68" s="78">
        <f t="shared" si="2"/>
        <v>2.9515694128787878E-2</v>
      </c>
      <c r="V68" s="78"/>
      <c r="W68" s="50"/>
      <c r="X68" s="50"/>
    </row>
    <row r="69" spans="2:24" x14ac:dyDescent="0.2"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44"/>
      <c r="M69" s="45"/>
      <c r="N69" s="85"/>
      <c r="O69" s="86"/>
      <c r="P69" s="87"/>
      <c r="Q69" s="78"/>
      <c r="R69" s="78"/>
      <c r="S69" s="78"/>
      <c r="T69" s="78"/>
      <c r="U69" s="86">
        <f>U63+U65+U64+U66+U67+U68</f>
        <v>13.598207357196969</v>
      </c>
      <c r="V69" s="87" t="s">
        <v>190</v>
      </c>
      <c r="W69" s="50"/>
      <c r="X69" s="50"/>
    </row>
    <row r="70" spans="2:24" x14ac:dyDescent="0.2"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44"/>
      <c r="M70" s="45"/>
      <c r="N70" s="85"/>
      <c r="O70" s="86"/>
      <c r="P70" s="78"/>
      <c r="Q70" s="78"/>
      <c r="R70" s="78"/>
      <c r="S70" s="78"/>
      <c r="T70" s="78"/>
      <c r="U70" s="86" t="e">
        <f>U63+U65+#REF!+#REF!+#REF!</f>
        <v>#REF!</v>
      </c>
      <c r="V70" s="50"/>
      <c r="W70" s="50"/>
      <c r="X70" s="50"/>
    </row>
    <row r="71" spans="2:24" ht="22.9" customHeight="1" thickBot="1" x14ac:dyDescent="0.25">
      <c r="B71" s="208" t="s">
        <v>191</v>
      </c>
      <c r="C71" s="209"/>
      <c r="D71" s="209"/>
      <c r="E71" s="209"/>
      <c r="F71" s="209"/>
      <c r="G71" s="209"/>
      <c r="H71" s="257"/>
      <c r="I71" s="257"/>
      <c r="J71" s="209"/>
      <c r="K71" s="210"/>
      <c r="L71" s="44"/>
      <c r="M71" s="45"/>
      <c r="N71" s="85"/>
      <c r="O71" s="86"/>
      <c r="U71" s="86" t="e">
        <f>U63+U65+U64+#REF!+U67+#REF!</f>
        <v>#REF!</v>
      </c>
    </row>
    <row r="72" spans="2:24" ht="13.9" customHeight="1" thickTop="1" x14ac:dyDescent="0.2">
      <c r="B72" s="258" t="s">
        <v>192</v>
      </c>
      <c r="C72" s="258"/>
      <c r="D72" s="258"/>
      <c r="E72" s="258"/>
      <c r="F72" s="258" t="s">
        <v>193</v>
      </c>
      <c r="G72" s="226"/>
      <c r="H72" s="260" t="s">
        <v>194</v>
      </c>
      <c r="I72" s="261"/>
      <c r="J72" s="260" t="s">
        <v>195</v>
      </c>
      <c r="K72" s="261"/>
      <c r="L72" s="44"/>
    </row>
    <row r="73" spans="2:24" ht="12.75" customHeight="1" x14ac:dyDescent="0.2">
      <c r="B73" s="231"/>
      <c r="C73" s="231"/>
      <c r="D73" s="231"/>
      <c r="E73" s="231"/>
      <c r="F73" s="231"/>
      <c r="G73" s="259"/>
      <c r="H73" s="262"/>
      <c r="I73" s="263"/>
      <c r="J73" s="262"/>
      <c r="K73" s="263"/>
      <c r="L73" s="44"/>
    </row>
    <row r="74" spans="2:24" x14ac:dyDescent="0.2">
      <c r="B74" s="245" t="str">
        <f>[1]WEIGHTS!C12</f>
        <v>500kV Tangent-SC (Guyed Mast Lattice)</v>
      </c>
      <c r="C74" s="245"/>
      <c r="D74" s="245"/>
      <c r="E74" s="245"/>
      <c r="F74" s="246">
        <f>[1]WEIGHTS!F12</f>
        <v>18600</v>
      </c>
      <c r="G74" s="246"/>
      <c r="H74" s="247" t="s">
        <v>196</v>
      </c>
      <c r="I74" s="248"/>
      <c r="J74" s="249" t="s">
        <v>197</v>
      </c>
      <c r="K74" s="250"/>
      <c r="L74" s="44"/>
    </row>
    <row r="75" spans="2:24" x14ac:dyDescent="0.2">
      <c r="B75" s="245" t="str">
        <f>[1]WEIGHTS!C13</f>
        <v>500kV Tangent-SC (Lattice)</v>
      </c>
      <c r="C75" s="245"/>
      <c r="D75" s="245"/>
      <c r="E75" s="245"/>
      <c r="F75" s="246">
        <f>[1]WEIGHTS!F13</f>
        <v>27800</v>
      </c>
      <c r="G75" s="246"/>
      <c r="H75" s="251" t="s">
        <v>196</v>
      </c>
      <c r="I75" s="252"/>
      <c r="J75" s="253" t="s">
        <v>198</v>
      </c>
      <c r="K75" s="254"/>
      <c r="L75" s="44"/>
    </row>
    <row r="76" spans="2:24" x14ac:dyDescent="0.2">
      <c r="B76" s="245" t="str">
        <f>[1]WEIGHTS!C14</f>
        <v>500kV Light Angle-SC (Lattice)</v>
      </c>
      <c r="C76" s="245"/>
      <c r="D76" s="245"/>
      <c r="E76" s="245"/>
      <c r="F76" s="246">
        <f>[1]WEIGHTS!F14</f>
        <v>35300</v>
      </c>
      <c r="G76" s="246"/>
      <c r="H76" s="251" t="s">
        <v>196</v>
      </c>
      <c r="I76" s="252"/>
      <c r="J76" s="253" t="s">
        <v>199</v>
      </c>
      <c r="K76" s="254"/>
      <c r="L76" s="44"/>
    </row>
    <row r="77" spans="2:24" x14ac:dyDescent="0.2">
      <c r="B77" s="245" t="str">
        <f>[1]WEIGHTS!C15</f>
        <v>500kV MA Dead End-SC (Lattice)</v>
      </c>
      <c r="C77" s="245"/>
      <c r="D77" s="245"/>
      <c r="E77" s="245"/>
      <c r="F77" s="246">
        <f>[1]WEIGHTS!F15</f>
        <v>56780</v>
      </c>
      <c r="G77" s="246"/>
      <c r="H77" s="251" t="s">
        <v>196</v>
      </c>
      <c r="I77" s="252"/>
      <c r="J77" s="253" t="s">
        <v>200</v>
      </c>
      <c r="K77" s="254"/>
      <c r="L77" s="44"/>
      <c r="M77" s="45"/>
    </row>
    <row r="78" spans="2:24" x14ac:dyDescent="0.2">
      <c r="B78" s="245" t="str">
        <f>[1]WEIGHTS!C16</f>
        <v>500kV HVY Dead End-SC (Lattice)</v>
      </c>
      <c r="C78" s="245"/>
      <c r="D78" s="245"/>
      <c r="E78" s="245"/>
      <c r="F78" s="246">
        <f>[1]WEIGHTS!F16</f>
        <v>86600</v>
      </c>
      <c r="G78" s="246"/>
      <c r="H78" s="251" t="s">
        <v>196</v>
      </c>
      <c r="I78" s="252"/>
      <c r="J78" s="253" t="s">
        <v>201</v>
      </c>
      <c r="K78" s="254"/>
      <c r="L78" s="44"/>
      <c r="M78" s="88"/>
    </row>
    <row r="79" spans="2:24" s="53" customFormat="1" x14ac:dyDescent="0.2">
      <c r="B79" s="245" t="s">
        <v>202</v>
      </c>
      <c r="C79" s="245"/>
      <c r="D79" s="245"/>
      <c r="E79" s="245"/>
      <c r="F79" s="245"/>
      <c r="G79" s="245"/>
      <c r="H79" s="245"/>
      <c r="I79" s="245"/>
      <c r="J79" s="245"/>
      <c r="K79" s="245"/>
      <c r="L79" s="54"/>
    </row>
    <row r="80" spans="2:24" s="53" customFormat="1" x14ac:dyDescent="0.2">
      <c r="B80" s="245" t="s">
        <v>203</v>
      </c>
      <c r="C80" s="245"/>
      <c r="D80" s="245"/>
      <c r="E80" s="245"/>
      <c r="F80" s="245"/>
      <c r="G80" s="245"/>
      <c r="H80" s="245"/>
      <c r="I80" s="245"/>
      <c r="J80" s="245"/>
      <c r="K80" s="245"/>
      <c r="L80" s="54"/>
    </row>
    <row r="81" spans="2:24" s="53" customFormat="1" x14ac:dyDescent="0.2"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54"/>
    </row>
    <row r="82" spans="2:24" s="53" customFormat="1" x14ac:dyDescent="0.2"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54"/>
    </row>
    <row r="83" spans="2:24" s="53" customFormat="1" x14ac:dyDescent="0.2"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54"/>
    </row>
    <row r="84" spans="2:24" ht="22.15" customHeight="1" thickBot="1" x14ac:dyDescent="0.25">
      <c r="B84" s="276" t="s">
        <v>204</v>
      </c>
      <c r="C84" s="277"/>
      <c r="D84" s="277"/>
      <c r="E84" s="277"/>
      <c r="F84" s="277"/>
      <c r="G84" s="277"/>
      <c r="H84" s="277"/>
      <c r="I84" s="277"/>
      <c r="J84" s="277"/>
      <c r="K84" s="278"/>
      <c r="R84" s="53"/>
      <c r="S84" s="53"/>
      <c r="T84" s="53"/>
      <c r="U84" s="53"/>
      <c r="V84" s="53"/>
      <c r="W84" s="53"/>
      <c r="X84" s="53"/>
    </row>
    <row r="85" spans="2:24" ht="42" customHeight="1" thickTop="1" x14ac:dyDescent="0.2">
      <c r="B85" s="270" t="str">
        <f>B74</f>
        <v>500kV Tangent-SC (Guyed Mast Lattice)</v>
      </c>
      <c r="C85" s="271"/>
      <c r="D85" s="271"/>
      <c r="E85" s="272"/>
      <c r="F85" s="279" t="s">
        <v>205</v>
      </c>
      <c r="G85" s="280"/>
      <c r="H85" s="280"/>
      <c r="I85" s="280"/>
      <c r="J85" s="280"/>
      <c r="K85" s="281"/>
      <c r="R85" s="53"/>
      <c r="S85" s="89"/>
      <c r="T85" s="89"/>
      <c r="U85" s="89"/>
      <c r="V85" s="89"/>
      <c r="W85" s="53"/>
      <c r="X85" s="53"/>
    </row>
    <row r="86" spans="2:24" ht="27.75" customHeight="1" x14ac:dyDescent="0.2">
      <c r="B86" s="264" t="str">
        <f>B75</f>
        <v>500kV Tangent-SC (Lattice)</v>
      </c>
      <c r="C86" s="265"/>
      <c r="D86" s="265"/>
      <c r="E86" s="266"/>
      <c r="F86" s="267" t="s">
        <v>206</v>
      </c>
      <c r="G86" s="268"/>
      <c r="H86" s="268"/>
      <c r="I86" s="268"/>
      <c r="J86" s="268"/>
      <c r="K86" s="269"/>
      <c r="R86" s="53"/>
      <c r="S86" s="89"/>
      <c r="T86" s="89"/>
      <c r="U86" s="89"/>
      <c r="V86" s="89"/>
      <c r="W86" s="53"/>
      <c r="X86" s="53"/>
    </row>
    <row r="87" spans="2:24" x14ac:dyDescent="0.2">
      <c r="B87" s="270" t="str">
        <f>B76</f>
        <v>500kV Light Angle-SC (Lattice)</v>
      </c>
      <c r="C87" s="271"/>
      <c r="D87" s="271"/>
      <c r="E87" s="272"/>
      <c r="F87" s="273" t="s">
        <v>207</v>
      </c>
      <c r="G87" s="274"/>
      <c r="H87" s="274"/>
      <c r="I87" s="274"/>
      <c r="J87" s="274"/>
      <c r="K87" s="275"/>
      <c r="R87" s="53"/>
      <c r="S87" s="53"/>
      <c r="T87" s="53"/>
      <c r="U87" s="53"/>
      <c r="V87" s="53"/>
      <c r="W87" s="53"/>
      <c r="X87" s="53"/>
    </row>
    <row r="88" spans="2:24" x14ac:dyDescent="0.2">
      <c r="B88" s="270" t="str">
        <f>B77</f>
        <v>500kV MA Dead End-SC (Lattice)</v>
      </c>
      <c r="C88" s="271"/>
      <c r="D88" s="271"/>
      <c r="E88" s="272"/>
      <c r="F88" s="273" t="s">
        <v>208</v>
      </c>
      <c r="G88" s="274"/>
      <c r="H88" s="274"/>
      <c r="I88" s="274"/>
      <c r="J88" s="274"/>
      <c r="K88" s="275"/>
      <c r="R88" s="53"/>
      <c r="S88" s="53"/>
      <c r="T88" s="53"/>
      <c r="U88" s="53"/>
      <c r="V88" s="53"/>
      <c r="W88" s="53"/>
      <c r="X88" s="53"/>
    </row>
    <row r="89" spans="2:24" x14ac:dyDescent="0.2">
      <c r="B89" s="270" t="str">
        <f>B78</f>
        <v>500kV HVY Dead End-SC (Lattice)</v>
      </c>
      <c r="C89" s="271"/>
      <c r="D89" s="271"/>
      <c r="E89" s="272"/>
      <c r="F89" s="273" t="s">
        <v>209</v>
      </c>
      <c r="G89" s="274"/>
      <c r="H89" s="274"/>
      <c r="I89" s="274"/>
      <c r="J89" s="274"/>
      <c r="K89" s="275"/>
    </row>
    <row r="90" spans="2:24" s="53" customFormat="1" ht="14.45" customHeight="1" x14ac:dyDescent="0.2"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50"/>
    </row>
    <row r="91" spans="2:24" s="53" customFormat="1" x14ac:dyDescent="0.2"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50"/>
    </row>
    <row r="92" spans="2:24" ht="20.45" customHeight="1" thickBot="1" x14ac:dyDescent="0.25">
      <c r="B92" s="276" t="s">
        <v>210</v>
      </c>
      <c r="C92" s="277"/>
      <c r="D92" s="277"/>
      <c r="E92" s="277"/>
      <c r="F92" s="277"/>
      <c r="G92" s="277"/>
      <c r="H92" s="277"/>
      <c r="I92" s="277"/>
      <c r="J92" s="277"/>
      <c r="K92" s="278"/>
    </row>
    <row r="93" spans="2:24" ht="13.5" thickTop="1" x14ac:dyDescent="0.2">
      <c r="B93" s="293" t="s">
        <v>211</v>
      </c>
      <c r="C93" s="294"/>
      <c r="D93" s="294"/>
      <c r="E93" s="294"/>
      <c r="F93" s="294"/>
      <c r="G93" s="294"/>
      <c r="H93" s="294"/>
      <c r="I93" s="294"/>
      <c r="J93" s="294"/>
      <c r="K93" s="295"/>
    </row>
    <row r="94" spans="2:24" x14ac:dyDescent="0.2">
      <c r="B94" s="282" t="s">
        <v>181</v>
      </c>
      <c r="C94" s="283"/>
      <c r="D94" s="282" t="s">
        <v>212</v>
      </c>
      <c r="E94" s="286"/>
      <c r="F94" s="286"/>
      <c r="G94" s="283"/>
      <c r="H94" s="287" t="s">
        <v>213</v>
      </c>
      <c r="I94" s="282" t="s">
        <v>214</v>
      </c>
      <c r="J94" s="286"/>
      <c r="K94" s="283"/>
    </row>
    <row r="95" spans="2:24" x14ac:dyDescent="0.2">
      <c r="B95" s="284"/>
      <c r="C95" s="285"/>
      <c r="D95" s="284" t="s">
        <v>215</v>
      </c>
      <c r="E95" s="289"/>
      <c r="F95" s="90" t="s">
        <v>216</v>
      </c>
      <c r="G95" s="91" t="s">
        <v>217</v>
      </c>
      <c r="H95" s="288"/>
      <c r="I95" s="284"/>
      <c r="J95" s="289"/>
      <c r="K95" s="285"/>
    </row>
    <row r="96" spans="2:24" x14ac:dyDescent="0.2">
      <c r="B96" s="92">
        <f t="shared" ref="B96:C101" si="3">B63</f>
        <v>6</v>
      </c>
      <c r="C96" s="93" t="str">
        <f t="shared" si="3"/>
        <v>PQ</v>
      </c>
      <c r="D96" s="290">
        <f>'[1]str data miles'!S284</f>
        <v>54706</v>
      </c>
      <c r="E96" s="291"/>
      <c r="F96" s="94">
        <f t="shared" ref="F96:F101" si="4">D96/5280</f>
        <v>10.360984848484849</v>
      </c>
      <c r="G96" s="95">
        <f t="shared" ref="G96:G101" si="5">D96*250/43560</f>
        <v>313.96923783287417</v>
      </c>
      <c r="H96" s="96">
        <f>'[1]str data miles'!S285</f>
        <v>71</v>
      </c>
      <c r="I96" s="292">
        <f>'[1]str data miles'!Q294</f>
        <v>0.44654088050314467</v>
      </c>
      <c r="J96" s="292"/>
      <c r="K96" s="292"/>
    </row>
    <row r="97" spans="2:14" x14ac:dyDescent="0.2">
      <c r="B97" s="79">
        <f t="shared" si="3"/>
        <v>11</v>
      </c>
      <c r="C97" s="80" t="str">
        <f t="shared" si="3"/>
        <v>RS</v>
      </c>
      <c r="D97" s="296">
        <f>'[1]str data miles'!S1220</f>
        <v>143806.46573599998</v>
      </c>
      <c r="E97" s="297"/>
      <c r="F97" s="97">
        <f t="shared" si="4"/>
        <v>27.236073056060604</v>
      </c>
      <c r="G97" s="98">
        <f t="shared" si="5"/>
        <v>825.33554715335151</v>
      </c>
      <c r="H97" s="99">
        <f>'[1]str data miles'!S1221</f>
        <v>151</v>
      </c>
      <c r="I97" s="298">
        <f>'[1]str data miles'!Q1230</f>
        <v>0.85310734463276838</v>
      </c>
      <c r="J97" s="298"/>
      <c r="K97" s="298"/>
    </row>
    <row r="98" spans="2:14" x14ac:dyDescent="0.2">
      <c r="B98" s="79">
        <f t="shared" si="3"/>
        <v>14</v>
      </c>
      <c r="C98" s="80" t="str">
        <f t="shared" si="3"/>
        <v>QR</v>
      </c>
      <c r="D98" s="296">
        <f>'[1]str data miles'!S1557</f>
        <v>95550</v>
      </c>
      <c r="E98" s="297"/>
      <c r="F98" s="97">
        <f t="shared" si="4"/>
        <v>18.09659090909091</v>
      </c>
      <c r="G98" s="98">
        <f t="shared" si="5"/>
        <v>548.38154269972449</v>
      </c>
      <c r="H98" s="68">
        <f>'[1]str data miles'!S1558</f>
        <v>98</v>
      </c>
      <c r="I98" s="298">
        <f>'[1]str data miles'!Q1567</f>
        <v>0.8990825688073395</v>
      </c>
      <c r="J98" s="298"/>
      <c r="K98" s="298"/>
    </row>
    <row r="99" spans="2:14" x14ac:dyDescent="0.2">
      <c r="B99" s="79">
        <f t="shared" si="3"/>
        <v>15</v>
      </c>
      <c r="C99" s="80" t="str">
        <f t="shared" si="3"/>
        <v>Sta</v>
      </c>
      <c r="D99" s="296">
        <f>'[1]str data miles'!S1704</f>
        <v>159991.46075400012</v>
      </c>
      <c r="E99" s="297"/>
      <c r="F99" s="97">
        <f t="shared" si="4"/>
        <v>30.301413021590932</v>
      </c>
      <c r="G99" s="98">
        <f t="shared" si="5"/>
        <v>918.22463701790707</v>
      </c>
      <c r="H99" s="68">
        <f>'[1]str data miles'!S1705</f>
        <v>126</v>
      </c>
      <c r="I99" s="298">
        <f>'[1]str data miles'!Q1714</f>
        <v>1</v>
      </c>
      <c r="J99" s="298"/>
      <c r="K99" s="298"/>
    </row>
    <row r="100" spans="2:14" x14ac:dyDescent="0.2">
      <c r="B100" s="92">
        <f t="shared" si="3"/>
        <v>18</v>
      </c>
      <c r="C100" s="93" t="str">
        <f t="shared" si="3"/>
        <v>TN</v>
      </c>
      <c r="D100" s="290">
        <f>'[1]str data miles'!S2097</f>
        <v>154560</v>
      </c>
      <c r="E100" s="291"/>
      <c r="F100" s="94">
        <f t="shared" si="4"/>
        <v>29.272727272727273</v>
      </c>
      <c r="G100" s="95">
        <f t="shared" si="5"/>
        <v>887.05234159779616</v>
      </c>
      <c r="H100" s="96">
        <f>'[1]str data miles'!S2098</f>
        <v>115</v>
      </c>
      <c r="I100" s="292">
        <f>'[1]str data miles'!Q2107</f>
        <v>0.89147286821705429</v>
      </c>
      <c r="J100" s="292"/>
      <c r="K100" s="292"/>
    </row>
    <row r="101" spans="2:14" ht="25.5" x14ac:dyDescent="0.2">
      <c r="B101" s="92">
        <f t="shared" si="3"/>
        <v>19</v>
      </c>
      <c r="C101" s="100" t="str">
        <f t="shared" si="3"/>
        <v>NO-26
(BLUE)</v>
      </c>
      <c r="D101" s="290">
        <f>'[1]str data miles'!S2288</f>
        <v>210908.52677100035</v>
      </c>
      <c r="E101" s="291"/>
      <c r="F101" s="94">
        <f t="shared" si="4"/>
        <v>39.944796736931885</v>
      </c>
      <c r="G101" s="101">
        <f t="shared" si="5"/>
        <v>1210.4483859676329</v>
      </c>
      <c r="H101" s="96">
        <f>'[1]str data miles'!S2289</f>
        <v>165</v>
      </c>
      <c r="I101" s="292">
        <f>'[1]str data miles'!Q2298</f>
        <v>0.97633136094674555</v>
      </c>
      <c r="J101" s="292"/>
      <c r="K101" s="292"/>
      <c r="N101" s="102"/>
    </row>
    <row r="102" spans="2:14" s="53" customFormat="1" x14ac:dyDescent="0.2"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50"/>
    </row>
    <row r="103" spans="2:14" s="53" customFormat="1" x14ac:dyDescent="0.2"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50"/>
    </row>
    <row r="104" spans="2:14" ht="24.6" customHeight="1" thickBot="1" x14ac:dyDescent="0.25">
      <c r="B104" s="276" t="s">
        <v>218</v>
      </c>
      <c r="C104" s="277"/>
      <c r="D104" s="277"/>
      <c r="E104" s="277"/>
      <c r="F104" s="277"/>
      <c r="G104" s="277"/>
      <c r="H104" s="277"/>
      <c r="I104" s="277"/>
      <c r="J104" s="277"/>
      <c r="K104" s="278"/>
    </row>
    <row r="105" spans="2:14" ht="30" customHeight="1" thickTop="1" x14ac:dyDescent="0.2">
      <c r="B105" s="284" t="s">
        <v>219</v>
      </c>
      <c r="C105" s="289"/>
      <c r="D105" s="285"/>
      <c r="E105" s="302">
        <v>74</v>
      </c>
      <c r="F105" s="303"/>
      <c r="G105" s="304"/>
      <c r="H105" s="302" t="s">
        <v>220</v>
      </c>
      <c r="I105" s="303"/>
      <c r="J105" s="303"/>
      <c r="K105" s="304"/>
    </row>
    <row r="106" spans="2:14" ht="42.75" customHeight="1" x14ac:dyDescent="0.2">
      <c r="B106" s="270" t="s">
        <v>221</v>
      </c>
      <c r="C106" s="271"/>
      <c r="D106" s="272"/>
      <c r="E106" s="302" t="s">
        <v>222</v>
      </c>
      <c r="F106" s="303"/>
      <c r="G106" s="304"/>
      <c r="H106" s="302" t="s">
        <v>223</v>
      </c>
      <c r="I106" s="303"/>
      <c r="J106" s="303"/>
      <c r="K106" s="304"/>
    </row>
    <row r="107" spans="2:14" s="53" customFormat="1" x14ac:dyDescent="0.2"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50"/>
    </row>
    <row r="108" spans="2:14" s="53" customFormat="1" x14ac:dyDescent="0.2"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50"/>
    </row>
    <row r="109" spans="2:14" ht="24" customHeight="1" thickBot="1" x14ac:dyDescent="0.25">
      <c r="B109" s="276" t="s">
        <v>224</v>
      </c>
      <c r="C109" s="277"/>
      <c r="D109" s="277"/>
      <c r="E109" s="277"/>
      <c r="F109" s="277"/>
      <c r="G109" s="277"/>
      <c r="H109" s="277"/>
      <c r="I109" s="277"/>
      <c r="J109" s="277"/>
      <c r="K109" s="278"/>
    </row>
    <row r="110" spans="2:14" ht="13.5" thickTop="1" x14ac:dyDescent="0.2">
      <c r="B110" s="288" t="s">
        <v>225</v>
      </c>
      <c r="C110" s="288"/>
      <c r="D110" s="288"/>
      <c r="E110" s="284" t="s">
        <v>226</v>
      </c>
      <c r="F110" s="289"/>
      <c r="G110" s="285"/>
      <c r="H110" s="299" t="s">
        <v>227</v>
      </c>
      <c r="I110" s="300"/>
      <c r="J110" s="300"/>
      <c r="K110" s="301"/>
    </row>
    <row r="111" spans="2:14" ht="19.899999999999999" customHeight="1" x14ac:dyDescent="0.2">
      <c r="B111" s="309" t="s">
        <v>228</v>
      </c>
      <c r="C111" s="309"/>
      <c r="D111" s="309"/>
      <c r="E111" s="310">
        <v>6</v>
      </c>
      <c r="F111" s="311"/>
      <c r="G111" s="312"/>
      <c r="H111" s="282" t="s">
        <v>229</v>
      </c>
      <c r="I111" s="286"/>
      <c r="J111" s="286"/>
      <c r="K111" s="283"/>
    </row>
    <row r="112" spans="2:14" x14ac:dyDescent="0.2">
      <c r="B112" s="313" t="s">
        <v>230</v>
      </c>
      <c r="C112" s="313"/>
      <c r="D112" s="313"/>
      <c r="E112" s="313"/>
      <c r="F112" s="313"/>
      <c r="G112" s="313"/>
      <c r="H112" s="313"/>
      <c r="I112" s="313"/>
      <c r="J112" s="313"/>
      <c r="K112" s="313"/>
    </row>
    <row r="113" spans="2:12" s="53" customFormat="1" x14ac:dyDescent="0.2"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50"/>
    </row>
    <row r="114" spans="2:12" s="53" customFormat="1" x14ac:dyDescent="0.2"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50"/>
    </row>
    <row r="115" spans="2:12" s="53" customFormat="1" ht="37.15" customHeight="1" thickBot="1" x14ac:dyDescent="0.25">
      <c r="B115" s="208" t="s">
        <v>231</v>
      </c>
      <c r="C115" s="209"/>
      <c r="D115" s="209"/>
      <c r="E115" s="209"/>
      <c r="F115" s="209"/>
      <c r="G115" s="209"/>
      <c r="H115" s="209"/>
      <c r="I115" s="209"/>
      <c r="J115" s="209"/>
      <c r="K115" s="210"/>
      <c r="L115" s="50"/>
    </row>
    <row r="116" spans="2:12" s="53" customFormat="1" ht="13.5" thickTop="1" x14ac:dyDescent="0.2">
      <c r="B116" s="305" t="s">
        <v>232</v>
      </c>
      <c r="C116" s="306"/>
      <c r="D116" s="306"/>
      <c r="E116" s="306"/>
      <c r="F116" s="306"/>
      <c r="G116" s="306"/>
      <c r="H116" s="306"/>
      <c r="I116" s="306"/>
      <c r="J116" s="306"/>
      <c r="K116" s="307"/>
      <c r="L116" s="50"/>
    </row>
    <row r="117" spans="2:12" s="53" customFormat="1" ht="12.75" customHeight="1" x14ac:dyDescent="0.2">
      <c r="B117" s="282" t="s">
        <v>233</v>
      </c>
      <c r="C117" s="286"/>
      <c r="D117" s="286"/>
      <c r="E117" s="286"/>
      <c r="F117" s="286"/>
      <c r="G117" s="286"/>
      <c r="H117" s="286"/>
      <c r="I117" s="286"/>
      <c r="J117" s="286"/>
      <c r="K117" s="283"/>
      <c r="L117" s="50"/>
    </row>
    <row r="118" spans="2:12" s="53" customFormat="1" x14ac:dyDescent="0.2">
      <c r="B118" s="284"/>
      <c r="C118" s="289"/>
      <c r="D118" s="289"/>
      <c r="E118" s="289"/>
      <c r="F118" s="289"/>
      <c r="G118" s="289"/>
      <c r="H118" s="289"/>
      <c r="I118" s="289"/>
      <c r="J118" s="289"/>
      <c r="K118" s="285"/>
      <c r="L118" s="50"/>
    </row>
    <row r="119" spans="2:12" s="53" customFormat="1" x14ac:dyDescent="0.2">
      <c r="B119" s="308" t="s">
        <v>234</v>
      </c>
      <c r="C119" s="308"/>
      <c r="D119" s="308"/>
      <c r="E119" s="308"/>
      <c r="F119" s="308"/>
      <c r="G119" s="308"/>
      <c r="H119" s="308"/>
      <c r="I119" s="308"/>
      <c r="J119" s="308"/>
      <c r="K119" s="308"/>
      <c r="L119" s="50"/>
    </row>
    <row r="120" spans="2:12" s="53" customFormat="1" x14ac:dyDescent="0.2"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50"/>
    </row>
    <row r="121" spans="2:12" s="53" customFormat="1" ht="22.9" customHeight="1" thickBot="1" x14ac:dyDescent="0.25">
      <c r="B121" s="208" t="s">
        <v>235</v>
      </c>
      <c r="C121" s="209"/>
      <c r="D121" s="209"/>
      <c r="E121" s="209"/>
      <c r="F121" s="209"/>
      <c r="G121" s="209"/>
      <c r="H121" s="209"/>
      <c r="I121" s="209"/>
      <c r="J121" s="209"/>
      <c r="K121" s="210"/>
      <c r="L121" s="50"/>
    </row>
    <row r="122" spans="2:12" s="53" customFormat="1" ht="13.5" thickTop="1" x14ac:dyDescent="0.2">
      <c r="B122" s="305" t="s">
        <v>236</v>
      </c>
      <c r="C122" s="306"/>
      <c r="D122" s="306"/>
      <c r="E122" s="306"/>
      <c r="F122" s="306"/>
      <c r="G122" s="306"/>
      <c r="H122" s="306"/>
      <c r="I122" s="306"/>
      <c r="J122" s="306"/>
      <c r="K122" s="307"/>
      <c r="L122" s="50"/>
    </row>
    <row r="123" spans="2:12" s="53" customFormat="1" x14ac:dyDescent="0.2"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50"/>
    </row>
    <row r="124" spans="2:12" s="53" customFormat="1" ht="23.45" customHeight="1" thickBot="1" x14ac:dyDescent="0.25">
      <c r="B124" s="208" t="s">
        <v>237</v>
      </c>
      <c r="C124" s="209"/>
      <c r="D124" s="209"/>
      <c r="E124" s="209"/>
      <c r="F124" s="209"/>
      <c r="G124" s="209"/>
      <c r="H124" s="209"/>
      <c r="I124" s="209"/>
      <c r="J124" s="209"/>
      <c r="K124" s="210"/>
      <c r="L124" s="50"/>
    </row>
    <row r="125" spans="2:12" s="53" customFormat="1" ht="13.5" thickTop="1" x14ac:dyDescent="0.2">
      <c r="B125" s="305" t="s">
        <v>238</v>
      </c>
      <c r="C125" s="306"/>
      <c r="D125" s="306"/>
      <c r="E125" s="306"/>
      <c r="F125" s="306"/>
      <c r="G125" s="306"/>
      <c r="H125" s="306"/>
      <c r="I125" s="306"/>
      <c r="J125" s="306"/>
      <c r="K125" s="307"/>
      <c r="L125" s="50"/>
    </row>
    <row r="126" spans="2:12" s="53" customFormat="1" x14ac:dyDescent="0.2"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50"/>
    </row>
    <row r="127" spans="2:12" s="53" customFormat="1" x14ac:dyDescent="0.2"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50"/>
    </row>
    <row r="128" spans="2:12" ht="24" customHeight="1" thickBot="1" x14ac:dyDescent="0.25">
      <c r="B128" s="276" t="s">
        <v>239</v>
      </c>
      <c r="C128" s="277"/>
      <c r="D128" s="277"/>
      <c r="E128" s="277"/>
      <c r="F128" s="277"/>
      <c r="G128" s="277"/>
      <c r="H128" s="277"/>
      <c r="I128" s="277"/>
      <c r="J128" s="277"/>
      <c r="K128" s="278"/>
    </row>
    <row r="129" spans="2:15" ht="26.45" customHeight="1" thickTop="1" x14ac:dyDescent="0.2">
      <c r="B129" s="255" t="s">
        <v>240</v>
      </c>
      <c r="C129" s="314"/>
      <c r="D129" s="314"/>
      <c r="E129" s="314"/>
      <c r="F129" s="314"/>
      <c r="G129" s="314"/>
      <c r="H129" s="314"/>
      <c r="I129" s="314"/>
      <c r="J129" s="314"/>
      <c r="K129" s="256"/>
    </row>
    <row r="130" spans="2:15" x14ac:dyDescent="0.2">
      <c r="B130" s="315" t="s">
        <v>241</v>
      </c>
      <c r="C130" s="316"/>
      <c r="D130" s="316"/>
      <c r="E130" s="316"/>
      <c r="F130" s="316"/>
      <c r="G130" s="316"/>
      <c r="H130" s="316"/>
      <c r="I130" s="316"/>
      <c r="J130" s="316"/>
      <c r="K130" s="317"/>
    </row>
    <row r="131" spans="2:15" ht="27.6" customHeight="1" x14ac:dyDescent="0.2">
      <c r="B131" s="262" t="s">
        <v>181</v>
      </c>
      <c r="C131" s="263"/>
      <c r="D131" s="318" t="s">
        <v>242</v>
      </c>
      <c r="E131" s="318"/>
      <c r="F131" s="318"/>
      <c r="G131" s="262" t="s">
        <v>243</v>
      </c>
      <c r="H131" s="319"/>
      <c r="I131" s="319"/>
      <c r="J131" s="319"/>
      <c r="K131" s="263"/>
    </row>
    <row r="132" spans="2:15" ht="19.899999999999999" customHeight="1" x14ac:dyDescent="0.2">
      <c r="B132" s="103">
        <f>B41</f>
        <v>6</v>
      </c>
      <c r="C132" s="80" t="str">
        <f>F41</f>
        <v>PQ</v>
      </c>
      <c r="D132" s="320">
        <f>SUM('[1]str data miles'!N284:O284)</f>
        <v>17.473674242424241</v>
      </c>
      <c r="E132" s="320"/>
      <c r="F132" s="320"/>
      <c r="G132" s="339"/>
      <c r="H132" s="340"/>
      <c r="I132" s="341"/>
      <c r="J132" s="342"/>
      <c r="K132" s="342"/>
      <c r="N132" s="104"/>
      <c r="O132" s="104"/>
    </row>
    <row r="133" spans="2:15" ht="16.899999999999999" customHeight="1" x14ac:dyDescent="0.2">
      <c r="B133" s="103">
        <f>B42</f>
        <v>11</v>
      </c>
      <c r="C133" s="80" t="str">
        <f>F42</f>
        <v>RS</v>
      </c>
      <c r="D133" s="320">
        <f>SUM('[1]str data miles'!N1220:O1220)</f>
        <v>41.25714922840907</v>
      </c>
      <c r="E133" s="320"/>
      <c r="F133" s="320"/>
      <c r="G133" s="325"/>
      <c r="H133" s="326"/>
      <c r="I133" s="327"/>
      <c r="J133" s="343"/>
      <c r="K133" s="343"/>
      <c r="N133" s="104"/>
      <c r="O133" s="104"/>
    </row>
    <row r="134" spans="2:15" ht="16.899999999999999" customHeight="1" x14ac:dyDescent="0.2">
      <c r="B134" s="103">
        <f>B43</f>
        <v>14</v>
      </c>
      <c r="C134" s="80" t="str">
        <f>F43</f>
        <v>QR</v>
      </c>
      <c r="D134" s="320">
        <f>SUM('[1]str data miles'!N1557:O1557)</f>
        <v>22.27272727272727</v>
      </c>
      <c r="E134" s="320"/>
      <c r="F134" s="321"/>
      <c r="G134" s="322" t="s">
        <v>244</v>
      </c>
      <c r="H134" s="323"/>
      <c r="I134" s="324"/>
      <c r="J134" s="328">
        <f>[1]matting!H9</f>
        <v>362057.14285714284</v>
      </c>
      <c r="K134" s="329"/>
      <c r="N134" s="104"/>
      <c r="O134" s="104"/>
    </row>
    <row r="135" spans="2:15" ht="16.899999999999999" customHeight="1" x14ac:dyDescent="0.2">
      <c r="B135" s="103">
        <f>B44</f>
        <v>15</v>
      </c>
      <c r="C135" s="80" t="str">
        <f>F44</f>
        <v>Sta</v>
      </c>
      <c r="D135" s="321">
        <f>SUM('[1]str data miles'!N1704:O1704)</f>
        <v>28.919026657954547</v>
      </c>
      <c r="E135" s="332"/>
      <c r="F135" s="333"/>
      <c r="G135" s="325"/>
      <c r="H135" s="326"/>
      <c r="I135" s="327"/>
      <c r="J135" s="330"/>
      <c r="K135" s="331"/>
      <c r="N135" s="104"/>
      <c r="O135" s="104"/>
    </row>
    <row r="136" spans="2:15" ht="16.899999999999999" customHeight="1" x14ac:dyDescent="0.2">
      <c r="B136" s="103">
        <f t="shared" ref="B136:B137" si="6">B45</f>
        <v>18</v>
      </c>
      <c r="C136" s="80" t="str">
        <f t="shared" ref="C136:C137" si="7">F45</f>
        <v>TN</v>
      </c>
      <c r="D136" s="321">
        <f>SUM('[1]str data miles'!N2097:O2097)</f>
        <v>21.617424242424242</v>
      </c>
      <c r="E136" s="332"/>
      <c r="F136" s="333"/>
      <c r="G136" s="334"/>
      <c r="H136" s="334"/>
      <c r="I136" s="334"/>
      <c r="J136" s="335"/>
      <c r="K136" s="335"/>
      <c r="N136" s="104"/>
      <c r="O136" s="104"/>
    </row>
    <row r="137" spans="2:15" ht="26.45" customHeight="1" x14ac:dyDescent="0.2">
      <c r="B137" s="105">
        <f t="shared" si="6"/>
        <v>19</v>
      </c>
      <c r="C137" s="106" t="str">
        <f t="shared" si="7"/>
        <v>NO-26
(BLUE)</v>
      </c>
      <c r="D137" s="336">
        <f>SUM('[1]str data miles'!N2288:O2288)</f>
        <v>20.417913863636372</v>
      </c>
      <c r="E137" s="337"/>
      <c r="F137" s="338"/>
      <c r="G137" s="334"/>
      <c r="H137" s="334"/>
      <c r="I137" s="334"/>
      <c r="J137" s="335"/>
      <c r="K137" s="335"/>
      <c r="N137" s="104"/>
      <c r="O137" s="104"/>
    </row>
    <row r="138" spans="2:15" ht="16.899999999999999" customHeight="1" x14ac:dyDescent="0.2">
      <c r="B138" s="107"/>
      <c r="C138" s="108"/>
      <c r="D138" s="109"/>
      <c r="E138" s="109"/>
      <c r="F138" s="110"/>
      <c r="G138" s="334"/>
      <c r="H138" s="334"/>
      <c r="I138" s="334"/>
      <c r="J138" s="335"/>
      <c r="K138" s="335"/>
      <c r="N138" s="104"/>
      <c r="O138" s="104"/>
    </row>
    <row r="139" spans="2:15" ht="16.899999999999999" customHeight="1" x14ac:dyDescent="0.2">
      <c r="B139" s="111"/>
      <c r="C139" s="112"/>
      <c r="D139" s="112"/>
      <c r="E139" s="112"/>
      <c r="F139" s="113"/>
      <c r="G139" s="334"/>
      <c r="H139" s="334"/>
      <c r="I139" s="334"/>
      <c r="J139" s="335"/>
      <c r="K139" s="335"/>
      <c r="N139" s="104"/>
      <c r="O139" s="104"/>
    </row>
    <row r="140" spans="2:15" ht="17.25" customHeight="1" x14ac:dyDescent="0.2"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N140" s="104"/>
      <c r="O140" s="104"/>
    </row>
    <row r="141" spans="2:15" s="53" customFormat="1" x14ac:dyDescent="0.2">
      <c r="B141" s="326"/>
      <c r="C141" s="326"/>
      <c r="D141" s="326"/>
      <c r="E141" s="326"/>
      <c r="F141" s="326"/>
      <c r="G141" s="326"/>
      <c r="H141" s="326"/>
      <c r="I141" s="326"/>
      <c r="J141" s="326"/>
      <c r="K141" s="326"/>
      <c r="L141" s="50"/>
    </row>
    <row r="142" spans="2:15" ht="22.9" customHeight="1" thickBot="1" x14ac:dyDescent="0.25">
      <c r="B142" s="276" t="s">
        <v>245</v>
      </c>
      <c r="C142" s="277"/>
      <c r="D142" s="277"/>
      <c r="E142" s="277"/>
      <c r="F142" s="277"/>
      <c r="G142" s="277"/>
      <c r="H142" s="277"/>
      <c r="I142" s="277"/>
      <c r="J142" s="277"/>
      <c r="K142" s="278"/>
    </row>
    <row r="143" spans="2:15" ht="13.5" thickTop="1" x14ac:dyDescent="0.2">
      <c r="B143" s="255" t="s">
        <v>246</v>
      </c>
      <c r="C143" s="314"/>
      <c r="D143" s="314"/>
      <c r="E143" s="314"/>
      <c r="F143" s="314"/>
      <c r="G143" s="314"/>
      <c r="H143" s="314"/>
      <c r="I143" s="314"/>
      <c r="J143" s="314"/>
      <c r="K143" s="256"/>
    </row>
    <row r="144" spans="2:15" x14ac:dyDescent="0.2">
      <c r="B144" s="315" t="s">
        <v>247</v>
      </c>
      <c r="C144" s="316"/>
      <c r="D144" s="316"/>
      <c r="E144" s="316"/>
      <c r="F144" s="316"/>
      <c r="G144" s="316"/>
      <c r="H144" s="316"/>
      <c r="I144" s="316"/>
      <c r="J144" s="316"/>
      <c r="K144" s="317"/>
    </row>
    <row r="145" spans="2:12" x14ac:dyDescent="0.2">
      <c r="B145" s="315" t="s">
        <v>248</v>
      </c>
      <c r="C145" s="316"/>
      <c r="D145" s="316"/>
      <c r="E145" s="316"/>
      <c r="F145" s="316"/>
      <c r="G145" s="316"/>
      <c r="H145" s="316"/>
      <c r="I145" s="316"/>
      <c r="J145" s="316"/>
      <c r="K145" s="317"/>
    </row>
    <row r="146" spans="2:12" x14ac:dyDescent="0.2">
      <c r="B146" s="315" t="s">
        <v>249</v>
      </c>
      <c r="C146" s="316"/>
      <c r="D146" s="316"/>
      <c r="E146" s="316"/>
      <c r="F146" s="316"/>
      <c r="G146" s="316"/>
      <c r="H146" s="316"/>
      <c r="I146" s="316"/>
      <c r="J146" s="316"/>
      <c r="K146" s="317"/>
    </row>
    <row r="147" spans="2:12" s="53" customFormat="1" ht="13.5" customHeight="1" x14ac:dyDescent="0.2">
      <c r="B147" s="326"/>
      <c r="C147" s="326"/>
      <c r="D147" s="326"/>
      <c r="E147" s="326"/>
      <c r="F147" s="326"/>
      <c r="G147" s="326"/>
      <c r="H147" s="326"/>
      <c r="I147" s="326"/>
      <c r="J147" s="326"/>
      <c r="K147" s="326"/>
      <c r="L147" s="50"/>
    </row>
    <row r="148" spans="2:12" s="53" customFormat="1" ht="13.5" customHeight="1" x14ac:dyDescent="0.2">
      <c r="B148" s="326"/>
      <c r="C148" s="326"/>
      <c r="D148" s="326"/>
      <c r="E148" s="326"/>
      <c r="F148" s="326"/>
      <c r="G148" s="326"/>
      <c r="H148" s="326"/>
      <c r="I148" s="326"/>
      <c r="J148" s="326"/>
      <c r="K148" s="326"/>
      <c r="L148" s="50"/>
    </row>
    <row r="149" spans="2:12" ht="23.25" customHeight="1" thickBot="1" x14ac:dyDescent="0.25">
      <c r="B149" s="276" t="s">
        <v>250</v>
      </c>
      <c r="C149" s="277"/>
      <c r="D149" s="277"/>
      <c r="E149" s="277"/>
      <c r="F149" s="277"/>
      <c r="G149" s="277"/>
      <c r="H149" s="277"/>
      <c r="I149" s="277"/>
      <c r="J149" s="277"/>
      <c r="K149" s="278"/>
    </row>
    <row r="150" spans="2:12" ht="13.5" thickTop="1" x14ac:dyDescent="0.2">
      <c r="B150" s="255" t="s">
        <v>251</v>
      </c>
      <c r="C150" s="314"/>
      <c r="D150" s="314"/>
      <c r="E150" s="314"/>
      <c r="F150" s="314"/>
      <c r="G150" s="314"/>
      <c r="H150" s="314"/>
      <c r="I150" s="314"/>
      <c r="J150" s="314"/>
      <c r="K150" s="256"/>
    </row>
    <row r="151" spans="2:12" s="53" customFormat="1" x14ac:dyDescent="0.2"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50"/>
    </row>
    <row r="152" spans="2:12" s="53" customFormat="1" x14ac:dyDescent="0.2"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50"/>
    </row>
    <row r="153" spans="2:12" s="53" customFormat="1" ht="18.75" thickBot="1" x14ac:dyDescent="0.25">
      <c r="B153" s="344" t="s">
        <v>252</v>
      </c>
      <c r="C153" s="345"/>
      <c r="D153" s="345"/>
      <c r="E153" s="345"/>
      <c r="F153" s="345"/>
      <c r="G153" s="345"/>
      <c r="H153" s="345"/>
      <c r="I153" s="345"/>
      <c r="J153" s="345"/>
      <c r="K153" s="346"/>
      <c r="L153" s="50"/>
    </row>
    <row r="154" spans="2:12" s="53" customFormat="1" ht="13.5" thickTop="1" x14ac:dyDescent="0.2">
      <c r="B154" s="255" t="s">
        <v>253</v>
      </c>
      <c r="C154" s="314"/>
      <c r="D154" s="314"/>
      <c r="E154" s="314"/>
      <c r="F154" s="314"/>
      <c r="G154" s="314"/>
      <c r="H154" s="314"/>
      <c r="I154" s="314"/>
      <c r="J154" s="314"/>
      <c r="K154" s="256"/>
      <c r="L154" s="50"/>
    </row>
    <row r="155" spans="2:12" s="53" customFormat="1" x14ac:dyDescent="0.2">
      <c r="B155" s="315" t="s">
        <v>254</v>
      </c>
      <c r="C155" s="316"/>
      <c r="D155" s="316"/>
      <c r="E155" s="316"/>
      <c r="F155" s="316"/>
      <c r="G155" s="316"/>
      <c r="H155" s="316"/>
      <c r="I155" s="316"/>
      <c r="J155" s="316"/>
      <c r="K155" s="317"/>
      <c r="L155" s="50"/>
    </row>
    <row r="156" spans="2:12" s="53" customFormat="1" x14ac:dyDescent="0.2">
      <c r="B156" s="262" t="s">
        <v>255</v>
      </c>
      <c r="C156" s="319"/>
      <c r="D156" s="319"/>
      <c r="E156" s="319"/>
      <c r="F156" s="319"/>
      <c r="G156" s="319"/>
      <c r="H156" s="319"/>
      <c r="I156" s="319"/>
      <c r="J156" s="319"/>
      <c r="K156" s="263"/>
      <c r="L156" s="50"/>
    </row>
    <row r="157" spans="2:12" s="53" customFormat="1" x14ac:dyDescent="0.2"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50"/>
    </row>
    <row r="158" spans="2:12" s="53" customFormat="1" x14ac:dyDescent="0.2">
      <c r="B158" s="326"/>
      <c r="C158" s="326"/>
      <c r="D158" s="326"/>
      <c r="E158" s="326"/>
      <c r="F158" s="326"/>
      <c r="G158" s="326"/>
      <c r="H158" s="326"/>
      <c r="I158" s="326"/>
      <c r="J158" s="326"/>
      <c r="K158" s="326"/>
      <c r="L158" s="50"/>
    </row>
    <row r="159" spans="2:12" ht="22.9" customHeight="1" thickBot="1" x14ac:dyDescent="0.25">
      <c r="B159" s="344" t="s">
        <v>256</v>
      </c>
      <c r="C159" s="345"/>
      <c r="D159" s="345"/>
      <c r="E159" s="345"/>
      <c r="F159" s="345"/>
      <c r="G159" s="345"/>
      <c r="H159" s="345"/>
      <c r="I159" s="345"/>
      <c r="J159" s="345"/>
      <c r="K159" s="346"/>
    </row>
    <row r="160" spans="2:12" ht="13.5" thickTop="1" x14ac:dyDescent="0.2">
      <c r="B160" s="255" t="s">
        <v>257</v>
      </c>
      <c r="C160" s="314"/>
      <c r="D160" s="314"/>
      <c r="E160" s="314"/>
      <c r="F160" s="314"/>
      <c r="G160" s="314"/>
      <c r="H160" s="314"/>
      <c r="I160" s="314"/>
      <c r="J160" s="314"/>
      <c r="K160" s="256"/>
    </row>
    <row r="161" spans="2:12" x14ac:dyDescent="0.2">
      <c r="B161" s="315" t="s">
        <v>258</v>
      </c>
      <c r="C161" s="316"/>
      <c r="D161" s="316"/>
      <c r="E161" s="316"/>
      <c r="F161" s="316"/>
      <c r="G161" s="316"/>
      <c r="H161" s="316"/>
      <c r="I161" s="316"/>
      <c r="J161" s="316"/>
      <c r="K161" s="317"/>
    </row>
    <row r="162" spans="2:12" x14ac:dyDescent="0.2">
      <c r="B162" s="315" t="s">
        <v>259</v>
      </c>
      <c r="C162" s="316"/>
      <c r="D162" s="316"/>
      <c r="E162" s="316"/>
      <c r="F162" s="316"/>
      <c r="G162" s="316"/>
      <c r="H162" s="316"/>
      <c r="I162" s="316"/>
      <c r="J162" s="316"/>
      <c r="K162" s="317"/>
    </row>
    <row r="163" spans="2:12" x14ac:dyDescent="0.2">
      <c r="B163" s="315" t="s">
        <v>260</v>
      </c>
      <c r="C163" s="316"/>
      <c r="D163" s="316"/>
      <c r="E163" s="316"/>
      <c r="F163" s="316"/>
      <c r="G163" s="316"/>
      <c r="H163" s="316"/>
      <c r="I163" s="316"/>
      <c r="J163" s="316"/>
      <c r="K163" s="317"/>
    </row>
    <row r="164" spans="2:12" x14ac:dyDescent="0.2">
      <c r="B164" s="315" t="s">
        <v>261</v>
      </c>
      <c r="C164" s="316"/>
      <c r="D164" s="316"/>
      <c r="E164" s="316"/>
      <c r="F164" s="316"/>
      <c r="G164" s="316"/>
      <c r="H164" s="316"/>
      <c r="I164" s="316"/>
      <c r="J164" s="316"/>
      <c r="K164" s="317"/>
    </row>
    <row r="165" spans="2:12" x14ac:dyDescent="0.2">
      <c r="B165" s="315" t="s">
        <v>262</v>
      </c>
      <c r="C165" s="316"/>
      <c r="D165" s="316"/>
      <c r="E165" s="316"/>
      <c r="F165" s="316"/>
      <c r="G165" s="316"/>
      <c r="H165" s="316"/>
      <c r="I165" s="316"/>
      <c r="J165" s="316"/>
      <c r="K165" s="317"/>
    </row>
    <row r="166" spans="2:12" s="53" customFormat="1" x14ac:dyDescent="0.2">
      <c r="B166" s="326"/>
      <c r="C166" s="326"/>
      <c r="D166" s="326"/>
      <c r="E166" s="326"/>
      <c r="F166" s="326"/>
      <c r="G166" s="326"/>
      <c r="H166" s="326"/>
      <c r="I166" s="326"/>
      <c r="J166" s="326"/>
      <c r="K166" s="326"/>
      <c r="L166" s="50"/>
    </row>
    <row r="167" spans="2:12" s="53" customFormat="1" x14ac:dyDescent="0.2"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50"/>
    </row>
    <row r="168" spans="2:12" ht="23.45" customHeight="1" thickBot="1" x14ac:dyDescent="0.25">
      <c r="B168" s="276" t="s">
        <v>263</v>
      </c>
      <c r="C168" s="277"/>
      <c r="D168" s="277"/>
      <c r="E168" s="277"/>
      <c r="F168" s="277"/>
      <c r="G168" s="277"/>
      <c r="H168" s="277"/>
      <c r="I168" s="277"/>
      <c r="J168" s="277"/>
      <c r="K168" s="278"/>
    </row>
    <row r="169" spans="2:12" ht="13.5" customHeight="1" thickTop="1" x14ac:dyDescent="0.2">
      <c r="B169" s="255" t="s">
        <v>264</v>
      </c>
      <c r="C169" s="314"/>
      <c r="D169" s="314"/>
      <c r="E169" s="314"/>
      <c r="F169" s="314"/>
      <c r="G169" s="314"/>
      <c r="H169" s="314"/>
      <c r="I169" s="314"/>
      <c r="J169" s="314"/>
      <c r="K169" s="256"/>
    </row>
    <row r="170" spans="2:12" ht="12.75" customHeight="1" x14ac:dyDescent="0.2">
      <c r="B170" s="348" t="s">
        <v>265</v>
      </c>
      <c r="C170" s="349"/>
      <c r="D170" s="349"/>
      <c r="E170" s="349"/>
      <c r="F170" s="349"/>
      <c r="G170" s="349"/>
      <c r="H170" s="349"/>
      <c r="I170" s="349"/>
      <c r="J170" s="349"/>
      <c r="K170" s="350"/>
    </row>
    <row r="171" spans="2:12" s="53" customFormat="1" x14ac:dyDescent="0.2">
      <c r="B171" s="326"/>
      <c r="C171" s="326"/>
      <c r="D171" s="326"/>
      <c r="E171" s="326"/>
      <c r="F171" s="326"/>
      <c r="G171" s="326"/>
      <c r="H171" s="326"/>
      <c r="I171" s="326"/>
      <c r="J171" s="326"/>
      <c r="K171" s="326"/>
      <c r="L171" s="50"/>
    </row>
    <row r="172" spans="2:12" s="53" customFormat="1" x14ac:dyDescent="0.2">
      <c r="B172" s="326"/>
      <c r="C172" s="326"/>
      <c r="D172" s="326"/>
      <c r="E172" s="326"/>
      <c r="F172" s="326"/>
      <c r="G172" s="326"/>
      <c r="H172" s="326"/>
      <c r="I172" s="326"/>
      <c r="J172" s="326"/>
      <c r="K172" s="326"/>
      <c r="L172" s="50"/>
    </row>
    <row r="173" spans="2:12" ht="24" customHeight="1" thickBot="1" x14ac:dyDescent="0.25">
      <c r="B173" s="276" t="s">
        <v>266</v>
      </c>
      <c r="C173" s="277"/>
      <c r="D173" s="277"/>
      <c r="E173" s="277"/>
      <c r="F173" s="277"/>
      <c r="G173" s="277"/>
      <c r="H173" s="277"/>
      <c r="I173" s="277"/>
      <c r="J173" s="277"/>
      <c r="K173" s="278"/>
    </row>
    <row r="174" spans="2:12" ht="33.6" customHeight="1" thickTop="1" x14ac:dyDescent="0.2">
      <c r="B174" s="255" t="s">
        <v>267</v>
      </c>
      <c r="C174" s="314"/>
      <c r="D174" s="314"/>
      <c r="E174" s="314"/>
      <c r="F174" s="314"/>
      <c r="G174" s="314"/>
      <c r="H174" s="314"/>
      <c r="I174" s="314"/>
      <c r="J174" s="314"/>
      <c r="K174" s="256"/>
    </row>
    <row r="175" spans="2:12" ht="33" customHeight="1" x14ac:dyDescent="0.2">
      <c r="B175" s="262" t="s">
        <v>268</v>
      </c>
      <c r="C175" s="319"/>
      <c r="D175" s="319"/>
      <c r="E175" s="319"/>
      <c r="F175" s="319"/>
      <c r="G175" s="319"/>
      <c r="H175" s="319"/>
      <c r="I175" s="319"/>
      <c r="J175" s="319"/>
      <c r="K175" s="263"/>
    </row>
    <row r="176" spans="2:12" x14ac:dyDescent="0.2">
      <c r="B176" s="347"/>
      <c r="C176" s="347"/>
      <c r="D176" s="347"/>
      <c r="E176" s="347"/>
      <c r="F176" s="347"/>
      <c r="G176" s="347"/>
      <c r="H176" s="347"/>
      <c r="I176" s="347"/>
      <c r="J176" s="347"/>
      <c r="K176" s="347"/>
    </row>
  </sheetData>
  <mergeCells count="238">
    <mergeCell ref="B176:K176"/>
    <mergeCell ref="B170:K170"/>
    <mergeCell ref="B171:K171"/>
    <mergeCell ref="B172:K172"/>
    <mergeCell ref="B173:K173"/>
    <mergeCell ref="B174:K174"/>
    <mergeCell ref="B175:K175"/>
    <mergeCell ref="B164:K164"/>
    <mergeCell ref="B165:K165"/>
    <mergeCell ref="B166:K166"/>
    <mergeCell ref="B167:K167"/>
    <mergeCell ref="B168:K168"/>
    <mergeCell ref="B169:K169"/>
    <mergeCell ref="B158:K158"/>
    <mergeCell ref="B159:K159"/>
    <mergeCell ref="B160:K160"/>
    <mergeCell ref="B161:K161"/>
    <mergeCell ref="B162:K162"/>
    <mergeCell ref="B163:K163"/>
    <mergeCell ref="B152:K152"/>
    <mergeCell ref="B153:K153"/>
    <mergeCell ref="B154:K154"/>
    <mergeCell ref="B155:K155"/>
    <mergeCell ref="B156:K156"/>
    <mergeCell ref="B157:K157"/>
    <mergeCell ref="B146:K146"/>
    <mergeCell ref="B147:K147"/>
    <mergeCell ref="B148:K148"/>
    <mergeCell ref="B149:K149"/>
    <mergeCell ref="B150:K150"/>
    <mergeCell ref="B151:K151"/>
    <mergeCell ref="B140:K140"/>
    <mergeCell ref="B141:K141"/>
    <mergeCell ref="B142:K142"/>
    <mergeCell ref="B143:K143"/>
    <mergeCell ref="B144:K144"/>
    <mergeCell ref="B145:K145"/>
    <mergeCell ref="D134:F134"/>
    <mergeCell ref="G134:I135"/>
    <mergeCell ref="J134:K135"/>
    <mergeCell ref="D135:F135"/>
    <mergeCell ref="D136:F136"/>
    <mergeCell ref="G136:I139"/>
    <mergeCell ref="J136:K139"/>
    <mergeCell ref="D137:F137"/>
    <mergeCell ref="D132:F132"/>
    <mergeCell ref="G132:I132"/>
    <mergeCell ref="J132:K132"/>
    <mergeCell ref="D133:F133"/>
    <mergeCell ref="G133:I133"/>
    <mergeCell ref="J133:K133"/>
    <mergeCell ref="B128:K128"/>
    <mergeCell ref="B129:K129"/>
    <mergeCell ref="B130:K130"/>
    <mergeCell ref="B131:C131"/>
    <mergeCell ref="D131:F131"/>
    <mergeCell ref="G131:K131"/>
    <mergeCell ref="B122:K122"/>
    <mergeCell ref="B123:K123"/>
    <mergeCell ref="B124:K124"/>
    <mergeCell ref="B125:K125"/>
    <mergeCell ref="B126:K126"/>
    <mergeCell ref="B127:K127"/>
    <mergeCell ref="B115:K115"/>
    <mergeCell ref="B116:K116"/>
    <mergeCell ref="B117:K118"/>
    <mergeCell ref="B119:K119"/>
    <mergeCell ref="B120:K120"/>
    <mergeCell ref="B121:K121"/>
    <mergeCell ref="B111:D111"/>
    <mergeCell ref="E111:G111"/>
    <mergeCell ref="H111:K111"/>
    <mergeCell ref="B112:K112"/>
    <mergeCell ref="B113:K113"/>
    <mergeCell ref="B114:K114"/>
    <mergeCell ref="B107:K107"/>
    <mergeCell ref="B108:K108"/>
    <mergeCell ref="B109:K109"/>
    <mergeCell ref="B110:D110"/>
    <mergeCell ref="E110:G110"/>
    <mergeCell ref="H110:K110"/>
    <mergeCell ref="B104:K104"/>
    <mergeCell ref="B105:D105"/>
    <mergeCell ref="E105:G105"/>
    <mergeCell ref="H105:K105"/>
    <mergeCell ref="B106:D106"/>
    <mergeCell ref="E106:G106"/>
    <mergeCell ref="H106:K106"/>
    <mergeCell ref="D100:E100"/>
    <mergeCell ref="I100:K100"/>
    <mergeCell ref="D101:E101"/>
    <mergeCell ref="I101:K101"/>
    <mergeCell ref="B102:K102"/>
    <mergeCell ref="B103:K103"/>
    <mergeCell ref="D97:E97"/>
    <mergeCell ref="I97:K97"/>
    <mergeCell ref="D98:E98"/>
    <mergeCell ref="I98:K98"/>
    <mergeCell ref="D99:E99"/>
    <mergeCell ref="I99:K99"/>
    <mergeCell ref="B94:C95"/>
    <mergeCell ref="D94:G94"/>
    <mergeCell ref="H94:H95"/>
    <mergeCell ref="I94:K95"/>
    <mergeCell ref="D95:E95"/>
    <mergeCell ref="D96:E96"/>
    <mergeCell ref="I96:K96"/>
    <mergeCell ref="B89:E89"/>
    <mergeCell ref="F89:K89"/>
    <mergeCell ref="B90:K90"/>
    <mergeCell ref="B91:K91"/>
    <mergeCell ref="B92:K92"/>
    <mergeCell ref="B93:K93"/>
    <mergeCell ref="B86:E86"/>
    <mergeCell ref="F86:K86"/>
    <mergeCell ref="B87:E87"/>
    <mergeCell ref="F87:K87"/>
    <mergeCell ref="B88:E88"/>
    <mergeCell ref="F88:K88"/>
    <mergeCell ref="B81:K81"/>
    <mergeCell ref="B82:K82"/>
    <mergeCell ref="B83:K83"/>
    <mergeCell ref="B84:K84"/>
    <mergeCell ref="B85:E85"/>
    <mergeCell ref="F85:K85"/>
    <mergeCell ref="B78:E78"/>
    <mergeCell ref="F78:G78"/>
    <mergeCell ref="H78:I78"/>
    <mergeCell ref="J78:K78"/>
    <mergeCell ref="B79:K79"/>
    <mergeCell ref="B80:K80"/>
    <mergeCell ref="B76:E76"/>
    <mergeCell ref="F76:G76"/>
    <mergeCell ref="H76:I76"/>
    <mergeCell ref="J76:K76"/>
    <mergeCell ref="B77:E77"/>
    <mergeCell ref="F77:G77"/>
    <mergeCell ref="H77:I77"/>
    <mergeCell ref="J77:K77"/>
    <mergeCell ref="B74:E74"/>
    <mergeCell ref="F74:G74"/>
    <mergeCell ref="H74:I74"/>
    <mergeCell ref="J74:K74"/>
    <mergeCell ref="B75:E75"/>
    <mergeCell ref="F75:G75"/>
    <mergeCell ref="H75:I75"/>
    <mergeCell ref="J75:K75"/>
    <mergeCell ref="B62:C62"/>
    <mergeCell ref="B69:K69"/>
    <mergeCell ref="B70:K70"/>
    <mergeCell ref="B71:K71"/>
    <mergeCell ref="B72:E73"/>
    <mergeCell ref="F72:G73"/>
    <mergeCell ref="H72:I73"/>
    <mergeCell ref="J72:K73"/>
    <mergeCell ref="D58:F58"/>
    <mergeCell ref="G58:H58"/>
    <mergeCell ref="J58:K58"/>
    <mergeCell ref="B59:K59"/>
    <mergeCell ref="B60:K60"/>
    <mergeCell ref="B61:K61"/>
    <mergeCell ref="D56:F56"/>
    <mergeCell ref="G56:H56"/>
    <mergeCell ref="J56:K56"/>
    <mergeCell ref="D57:F57"/>
    <mergeCell ref="G57:H57"/>
    <mergeCell ref="J57:K57"/>
    <mergeCell ref="D54:F54"/>
    <mergeCell ref="G54:H54"/>
    <mergeCell ref="J54:K54"/>
    <mergeCell ref="D55:F55"/>
    <mergeCell ref="G55:H55"/>
    <mergeCell ref="J55:K55"/>
    <mergeCell ref="D52:F52"/>
    <mergeCell ref="G52:H52"/>
    <mergeCell ref="J52:K52"/>
    <mergeCell ref="D53:F53"/>
    <mergeCell ref="G53:H53"/>
    <mergeCell ref="J53:K53"/>
    <mergeCell ref="B48:K48"/>
    <mergeCell ref="B49:K49"/>
    <mergeCell ref="D50:F50"/>
    <mergeCell ref="G50:H50"/>
    <mergeCell ref="J50:K50"/>
    <mergeCell ref="D51:F51"/>
    <mergeCell ref="G51:H51"/>
    <mergeCell ref="J51:K51"/>
    <mergeCell ref="J42:K42"/>
    <mergeCell ref="J43:K43"/>
    <mergeCell ref="J44:K44"/>
    <mergeCell ref="J45:K45"/>
    <mergeCell ref="J46:K46"/>
    <mergeCell ref="B47:F47"/>
    <mergeCell ref="H47:I47"/>
    <mergeCell ref="J47:K47"/>
    <mergeCell ref="B38:K38"/>
    <mergeCell ref="B39:K39"/>
    <mergeCell ref="C40:F40"/>
    <mergeCell ref="H40:I40"/>
    <mergeCell ref="J40:K40"/>
    <mergeCell ref="H41:I41"/>
    <mergeCell ref="J41:K41"/>
    <mergeCell ref="B32:K32"/>
    <mergeCell ref="B33:K33"/>
    <mergeCell ref="B34:K34"/>
    <mergeCell ref="B35:K35"/>
    <mergeCell ref="B36:K36"/>
    <mergeCell ref="B37:K37"/>
    <mergeCell ref="B26:K26"/>
    <mergeCell ref="B27:K27"/>
    <mergeCell ref="B28:K28"/>
    <mergeCell ref="B29:K29"/>
    <mergeCell ref="B30:K30"/>
    <mergeCell ref="B31:K31"/>
    <mergeCell ref="B20:K20"/>
    <mergeCell ref="B21:K21"/>
    <mergeCell ref="B22:K22"/>
    <mergeCell ref="B23:K23"/>
    <mergeCell ref="B24:K24"/>
    <mergeCell ref="B25:K25"/>
    <mergeCell ref="B17:K17"/>
    <mergeCell ref="B18:K18"/>
    <mergeCell ref="B19:K19"/>
    <mergeCell ref="B8:K8"/>
    <mergeCell ref="B9:K9"/>
    <mergeCell ref="B10:K10"/>
    <mergeCell ref="B11:K11"/>
    <mergeCell ref="B12:K12"/>
    <mergeCell ref="B13:K13"/>
    <mergeCell ref="B1:K1"/>
    <mergeCell ref="B2:K2"/>
    <mergeCell ref="B3:K3"/>
    <mergeCell ref="B5:K5"/>
    <mergeCell ref="B6:K6"/>
    <mergeCell ref="B7:K7"/>
    <mergeCell ref="B14:K14"/>
    <mergeCell ref="B15:K15"/>
    <mergeCell ref="B16:K16"/>
  </mergeCells>
  <pageMargins left="0.7" right="0.7" top="0.75" bottom="0.75" header="0.3" footer="0.3"/>
  <pageSetup orientation="portrait" r:id="rId1"/>
  <headerFooter>
    <oddFooter>&amp;LLPI IR 002.1 - Attachment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GNTL Estimate Summary</vt:lpstr>
      <vt:lpstr>GNTL-TRADE SECRET</vt:lpstr>
      <vt:lpstr>BLACKBERRY-TRADE SECRET</vt:lpstr>
      <vt:lpstr>SERIES COMP-TRADE SECRET</vt:lpstr>
      <vt:lpstr>230 Kv MODS TRADE SECRET</vt:lpstr>
      <vt:lpstr>LINE EST ASSUMP  TRADE SECRET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 Donahue (MP)</dc:creator>
  <cp:lastModifiedBy>Terri Bagwell</cp:lastModifiedBy>
  <cp:lastPrinted>2014-06-03T15:15:49Z</cp:lastPrinted>
  <dcterms:created xsi:type="dcterms:W3CDTF">2014-04-09T17:50:19Z</dcterms:created>
  <dcterms:modified xsi:type="dcterms:W3CDTF">2014-06-05T20:04:46Z</dcterms:modified>
</cp:coreProperties>
</file>